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viera 1" sheetId="1" r:id="rId4"/>
  </sheets>
  <definedNames/>
  <calcPr/>
  <extLst>
    <ext uri="GoogleSheetsCustomDataVersion2">
      <go:sheetsCustomData xmlns:go="http://customooxmlschemas.google.com/" r:id="rId5" roundtripDataChecksum="g62MW9NbIbBOX0rDeMbAqMMg930XL2l8YmfPECsnXtw="/>
    </ext>
  </extLst>
</workbook>
</file>

<file path=xl/sharedStrings.xml><?xml version="1.0" encoding="utf-8"?>
<sst xmlns="http://schemas.openxmlformats.org/spreadsheetml/2006/main" count="247" uniqueCount="84">
  <si>
    <t>Всего метры</t>
  </si>
  <si>
    <t>Всего деньги</t>
  </si>
  <si>
    <t>Всего шт</t>
  </si>
  <si>
    <t>Всего метры коммерция</t>
  </si>
  <si>
    <t>Всего деньги коммерция</t>
  </si>
  <si>
    <t>Всего коммерция шт.</t>
  </si>
  <si>
    <t>продано метры</t>
  </si>
  <si>
    <t>продано деньги</t>
  </si>
  <si>
    <t>продано шт.</t>
  </si>
  <si>
    <t>продано метры коммерция</t>
  </si>
  <si>
    <t>продано деньги коммерция</t>
  </si>
  <si>
    <t>продано шт коммерция</t>
  </si>
  <si>
    <t>бартер метры</t>
  </si>
  <si>
    <t>бартер шт.</t>
  </si>
  <si>
    <t>бартер метры коммерция</t>
  </si>
  <si>
    <t>бартер шт. коммерция</t>
  </si>
  <si>
    <t>Скрыто метры</t>
  </si>
  <si>
    <t>Cкрыто $</t>
  </si>
  <si>
    <t>Скрыто шт.</t>
  </si>
  <si>
    <t>Скрыто метры коммерция</t>
  </si>
  <si>
    <t>Скрыто шт. коммерция</t>
  </si>
  <si>
    <t>Авванс  метров</t>
  </si>
  <si>
    <t>Аванс денег</t>
  </si>
  <si>
    <t>Аванс шт.</t>
  </si>
  <si>
    <t>Бронь м</t>
  </si>
  <si>
    <t>Бронь $</t>
  </si>
  <si>
    <t>Бронь шт.</t>
  </si>
  <si>
    <t>Подписка метров</t>
  </si>
  <si>
    <t>Подписка \Денег</t>
  </si>
  <si>
    <t>Подписка шт.</t>
  </si>
  <si>
    <t>Подписка метров коммерция</t>
  </si>
  <si>
    <t>Подписка \Денег коммерция</t>
  </si>
  <si>
    <t>Подписка шт. коммерция</t>
  </si>
  <si>
    <t xml:space="preserve">Riviera 1 </t>
  </si>
  <si>
    <t>Студия</t>
  </si>
  <si>
    <t>Смарт</t>
  </si>
  <si>
    <t>к</t>
  </si>
  <si>
    <t>клад</t>
  </si>
  <si>
    <t>м.м</t>
  </si>
  <si>
    <t>№ квартиры</t>
  </si>
  <si>
    <t>Площадь</t>
  </si>
  <si>
    <t>Цена м2</t>
  </si>
  <si>
    <t>Общая стоим.</t>
  </si>
  <si>
    <t>Кол-во комнат</t>
  </si>
  <si>
    <t>Статус</t>
  </si>
  <si>
    <t>Очередь 5 (ТаунХаус)</t>
  </si>
  <si>
    <t>№ Office</t>
  </si>
  <si>
    <t>Area, m² / Площадь, м²</t>
  </si>
  <si>
    <t>€/м²</t>
  </si>
  <si>
    <t xml:space="preserve">Apartment price / Цена квартиры </t>
  </si>
  <si>
    <t>Status</t>
  </si>
  <si>
    <t>Level - 1 Oficinas</t>
  </si>
  <si>
    <t>Planta 1</t>
  </si>
  <si>
    <t>№ Apartment/Квартиры</t>
  </si>
  <si>
    <t>7 Mountains/Горы</t>
  </si>
  <si>
    <t>8 Mountains/Горы</t>
  </si>
  <si>
    <t>11 Sea/Море</t>
  </si>
  <si>
    <t>13 Mountains/Горы</t>
  </si>
  <si>
    <t>14 Mountains/Горы</t>
  </si>
  <si>
    <t>Terraces, m² / Террасы, м²</t>
  </si>
  <si>
    <t>Balcony, m² / Балкон, м²</t>
  </si>
  <si>
    <t>Total area, m² / Общая площадь, м²</t>
  </si>
  <si>
    <t xml:space="preserve"> </t>
  </si>
  <si>
    <t>Bedrooms / Спален</t>
  </si>
  <si>
    <t>Planta Baja</t>
  </si>
  <si>
    <t>1 Mountains/Горы</t>
  </si>
  <si>
    <t>2 Sea/Море</t>
  </si>
  <si>
    <t>4 Sea/Море</t>
  </si>
  <si>
    <t>6 Mountains/Горы</t>
  </si>
  <si>
    <t>г</t>
  </si>
  <si>
    <t>Storage rooms/Кладовки</t>
  </si>
  <si>
    <t xml:space="preserve">Этаж </t>
  </si>
  <si>
    <t>№ кладовки</t>
  </si>
  <si>
    <t>Level -1</t>
  </si>
  <si>
    <t>№ Storage rooms</t>
  </si>
  <si>
    <t>Storage room cost / Цена кладовки</t>
  </si>
  <si>
    <t>аванс</t>
  </si>
  <si>
    <t>Level -2</t>
  </si>
  <si>
    <t>Parking/Паркоместа</t>
  </si>
  <si>
    <t>№</t>
  </si>
  <si>
    <t>Price/Цена</t>
  </si>
  <si>
    <t>Этаж -1</t>
  </si>
  <si>
    <t>№ м.м</t>
  </si>
  <si>
    <t>Precio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</si>
</sst>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d\.mm\.yyyy"/>
    <numFmt numFmtId="165" formatCode="[$$]#,##0"/>
    <numFmt numFmtId="166" formatCode="[$$]#,##0.00"/>
    <numFmt numFmtId="167" formatCode="#,##0\ [$€-1]"/>
    <numFmt numFmtId="168" formatCode="#,##0.00\ [$€-1]"/>
    <numFmt numFmtId="169" formatCode="[$€]#,##0"/>
  </numFmts>
  <fonts count="19">
    <font>
      <sz val="11.0"/>
      <color rgb="FF000000"/>
      <name val="Calibri"/>
      <scheme val="minor"/>
    </font>
    <font>
      <sz val="12.0"/>
      <color rgb="FF000000"/>
      <name val="Calibri"/>
    </font>
    <font>
      <b/>
      <sz val="12.0"/>
      <color theme="1"/>
      <name val="Calibri"/>
    </font>
    <font>
      <b/>
      <sz val="24.0"/>
      <color rgb="FF000000"/>
      <name val="Calibri"/>
    </font>
    <font>
      <sz val="11.0"/>
      <color theme="1"/>
      <name val="Calibri"/>
    </font>
    <font>
      <b/>
      <sz val="21.0"/>
      <color rgb="FF000000"/>
      <name val="Calibri"/>
    </font>
    <font/>
    <font>
      <sz val="16.0"/>
      <color rgb="FF000000"/>
      <name val="Calibri"/>
    </font>
    <font>
      <sz val="14.0"/>
      <color rgb="FF000000"/>
      <name val="Calibri"/>
    </font>
    <font>
      <b/>
      <sz val="14.0"/>
      <color rgb="FF000000"/>
      <name val="Calibri"/>
    </font>
    <font>
      <b/>
      <sz val="11.0"/>
      <color theme="1"/>
      <name val="Calibri"/>
    </font>
    <font>
      <b/>
      <sz val="12.0"/>
      <color rgb="FF000000"/>
      <name val="Calibri"/>
    </font>
    <font>
      <sz val="10.0"/>
      <color rgb="FF000000"/>
      <name val="Calibri"/>
    </font>
    <font>
      <sz val="10.0"/>
      <color theme="1"/>
      <name val="Calibri"/>
    </font>
    <font>
      <b/>
      <sz val="14.0"/>
      <color theme="1"/>
      <name val="Calibri"/>
    </font>
    <font>
      <sz val="14.0"/>
      <color theme="1"/>
      <name val="Calibri"/>
    </font>
    <font>
      <sz val="12.0"/>
      <color theme="1"/>
      <name val="Calibri"/>
    </font>
    <font>
      <color theme="1"/>
      <name val="Calibri"/>
    </font>
    <font>
      <b/>
      <sz val="18.0"/>
      <color rgb="FF000000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E5B8B7"/>
        <bgColor rgb="FFE5B8B7"/>
      </patternFill>
    </fill>
    <fill>
      <patternFill patternType="solid">
        <fgColor rgb="FFC9F055"/>
        <bgColor rgb="FFC9F055"/>
      </patternFill>
    </fill>
    <fill>
      <patternFill patternType="solid">
        <fgColor rgb="FF00FF00"/>
        <bgColor rgb="FF00FF00"/>
      </patternFill>
    </fill>
    <fill>
      <patternFill patternType="solid">
        <fgColor rgb="FFB4A7D6"/>
        <bgColor rgb="FFB4A7D6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F4CCCC"/>
        <bgColor rgb="FFF4CCCC"/>
      </patternFill>
    </fill>
    <fill>
      <patternFill patternType="solid">
        <fgColor rgb="FFFDE9D9"/>
        <bgColor rgb="FFFDE9D9"/>
      </patternFill>
    </fill>
    <fill>
      <patternFill patternType="solid">
        <fgColor rgb="FF000000"/>
        <bgColor rgb="FF000000"/>
      </patternFill>
    </fill>
  </fills>
  <borders count="17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2" fillId="3" fontId="2" numFmtId="1" xfId="0" applyAlignment="1" applyBorder="1" applyFill="1" applyFont="1" applyNumberFormat="1">
      <alignment horizontal="center" shrinkToFit="0" vertical="center" wrapText="1"/>
    </xf>
    <xf borderId="1" fillId="4" fontId="3" numFmtId="1" xfId="0" applyAlignment="1" applyBorder="1" applyFill="1" applyFont="1" applyNumberFormat="1">
      <alignment horizontal="center" vertical="center"/>
    </xf>
    <xf borderId="1" fillId="4" fontId="3" numFmtId="1" xfId="0" applyAlignment="1" applyBorder="1" applyFont="1" applyNumberFormat="1">
      <alignment horizontal="center" shrinkToFit="0" vertical="center" wrapText="1"/>
    </xf>
    <xf borderId="0" fillId="0" fontId="4" numFmtId="0" xfId="0" applyAlignment="1" applyFont="1">
      <alignment vertical="center"/>
    </xf>
    <xf borderId="1" fillId="5" fontId="4" numFmtId="0" xfId="0" applyAlignment="1" applyBorder="1" applyFill="1" applyFont="1">
      <alignment vertical="center"/>
    </xf>
    <xf borderId="1" fillId="4" fontId="1" numFmtId="0" xfId="0" applyAlignment="1" applyBorder="1" applyFont="1">
      <alignment horizontal="center" vertical="center"/>
    </xf>
    <xf borderId="2" fillId="2" fontId="4" numFmtId="1" xfId="0" applyAlignment="1" applyBorder="1" applyFont="1" applyNumberFormat="1">
      <alignment shrinkToFit="0" vertical="center" wrapText="1"/>
    </xf>
    <xf borderId="2" fillId="6" fontId="4" numFmtId="1" xfId="0" applyAlignment="1" applyBorder="1" applyFill="1" applyFont="1" applyNumberFormat="1">
      <alignment shrinkToFit="0" vertical="center" wrapText="1"/>
    </xf>
    <xf borderId="2" fillId="7" fontId="4" numFmtId="1" xfId="0" applyAlignment="1" applyBorder="1" applyFill="1" applyFont="1" applyNumberFormat="1">
      <alignment shrinkToFit="0" vertical="center" wrapText="1"/>
    </xf>
    <xf borderId="2" fillId="0" fontId="4" numFmtId="1" xfId="0" applyAlignment="1" applyBorder="1" applyFont="1" applyNumberFormat="1">
      <alignment shrinkToFit="0" vertical="center" wrapText="1"/>
    </xf>
    <xf borderId="2" fillId="5" fontId="4" numFmtId="1" xfId="0" applyAlignment="1" applyBorder="1" applyFont="1" applyNumberFormat="1">
      <alignment shrinkToFit="0" vertical="center" wrapText="1"/>
    </xf>
    <xf borderId="2" fillId="8" fontId="4" numFmtId="1" xfId="0" applyAlignment="1" applyBorder="1" applyFill="1" applyFont="1" applyNumberFormat="1">
      <alignment shrinkToFit="0" vertical="center" wrapText="1"/>
    </xf>
    <xf borderId="2" fillId="9" fontId="4" numFmtId="1" xfId="0" applyAlignment="1" applyBorder="1" applyFill="1" applyFont="1" applyNumberFormat="1">
      <alignment shrinkToFit="0" vertical="center" wrapText="1"/>
    </xf>
    <xf borderId="3" fillId="4" fontId="5" numFmtId="1" xfId="0" applyAlignment="1" applyBorder="1" applyFont="1" applyNumberFormat="1">
      <alignment horizontal="center" readingOrder="0" vertical="center"/>
    </xf>
    <xf borderId="4" fillId="0" fontId="6" numFmtId="0" xfId="0" applyAlignment="1" applyBorder="1" applyFont="1">
      <alignment vertical="center"/>
    </xf>
    <xf borderId="3" fillId="4" fontId="3" numFmtId="164" xfId="0" applyAlignment="1" applyBorder="1" applyFont="1" applyNumberFormat="1">
      <alignment horizontal="center" vertical="center"/>
    </xf>
    <xf borderId="1" fillId="4" fontId="3" numFmtId="164" xfId="0" applyAlignment="1" applyBorder="1" applyFont="1" applyNumberFormat="1">
      <alignment horizontal="center" vertical="center"/>
    </xf>
    <xf borderId="1" fillId="4" fontId="7" numFmtId="1" xfId="0" applyAlignment="1" applyBorder="1" applyFont="1" applyNumberFormat="1">
      <alignment horizontal="center" vertical="center"/>
    </xf>
    <xf borderId="0" fillId="0" fontId="4" numFmtId="0" xfId="0" applyAlignment="1" applyFont="1">
      <alignment horizontal="center" vertical="center"/>
    </xf>
    <xf borderId="1" fillId="5" fontId="4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5" fillId="0" fontId="8" numFmtId="0" xfId="0" applyAlignment="1" applyBorder="1" applyFont="1">
      <alignment horizontal="center" vertical="center"/>
    </xf>
    <xf borderId="6" fillId="0" fontId="8" numFmtId="0" xfId="0" applyAlignment="1" applyBorder="1" applyFont="1">
      <alignment horizontal="center" vertical="center"/>
    </xf>
    <xf borderId="0" fillId="0" fontId="4" numFmtId="1" xfId="0" applyAlignment="1" applyFont="1" applyNumberFormat="1">
      <alignment shrinkToFit="0" vertical="center" wrapText="1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7" fillId="4" fontId="9" numFmtId="0" xfId="0" applyAlignment="1" applyBorder="1" applyFont="1">
      <alignment horizontal="center" shrinkToFit="0" vertical="center" wrapText="1"/>
    </xf>
    <xf borderId="2" fillId="4" fontId="8" numFmtId="0" xfId="0" applyAlignment="1" applyBorder="1" applyFont="1">
      <alignment horizontal="center" shrinkToFit="0" vertical="center" wrapText="1"/>
    </xf>
    <xf borderId="8" fillId="4" fontId="9" numFmtId="49" xfId="0" applyAlignment="1" applyBorder="1" applyFont="1" applyNumberFormat="1">
      <alignment horizontal="center" vertical="center"/>
    </xf>
    <xf borderId="8" fillId="4" fontId="9" numFmtId="4" xfId="0" applyAlignment="1" applyBorder="1" applyFont="1" applyNumberFormat="1">
      <alignment horizontal="center" vertical="center"/>
    </xf>
    <xf borderId="1" fillId="10" fontId="4" numFmtId="0" xfId="0" applyAlignment="1" applyBorder="1" applyFill="1" applyFont="1">
      <alignment vertical="center"/>
    </xf>
    <xf borderId="2" fillId="2" fontId="10" numFmtId="1" xfId="0" applyAlignment="1" applyBorder="1" applyFont="1" applyNumberFormat="1">
      <alignment shrinkToFit="0" vertical="center" wrapText="1"/>
    </xf>
    <xf borderId="2" fillId="7" fontId="10" numFmtId="1" xfId="0" applyAlignment="1" applyBorder="1" applyFont="1" applyNumberFormat="1">
      <alignment shrinkToFit="0" vertical="center" wrapText="1"/>
    </xf>
    <xf borderId="2" fillId="0" fontId="10" numFmtId="1" xfId="0" applyAlignment="1" applyBorder="1" applyFont="1" applyNumberFormat="1">
      <alignment shrinkToFit="0" vertical="center" wrapText="1"/>
    </xf>
    <xf borderId="2" fillId="5" fontId="10" numFmtId="1" xfId="0" applyAlignment="1" applyBorder="1" applyFont="1" applyNumberFormat="1">
      <alignment shrinkToFit="0" vertical="center" wrapText="1"/>
    </xf>
    <xf borderId="9" fillId="0" fontId="6" numFmtId="0" xfId="0" applyAlignment="1" applyBorder="1" applyFont="1">
      <alignment vertical="center"/>
    </xf>
    <xf borderId="10" fillId="4" fontId="11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horizontal="center" vertical="center"/>
    </xf>
    <xf borderId="11" fillId="0" fontId="8" numFmtId="0" xfId="0" applyAlignment="1" applyBorder="1" applyFont="1">
      <alignment horizontal="center" vertical="center"/>
    </xf>
    <xf borderId="12" fillId="0" fontId="8" numFmtId="0" xfId="0" applyAlignment="1" applyBorder="1" applyFont="1">
      <alignment horizontal="center" vertical="center"/>
    </xf>
    <xf borderId="13" fillId="0" fontId="9" numFmtId="165" xfId="0" applyAlignment="1" applyBorder="1" applyFont="1" applyNumberFormat="1">
      <alignment horizontal="center" vertical="center"/>
    </xf>
    <xf borderId="13" fillId="0" fontId="9" numFmtId="166" xfId="0" applyAlignment="1" applyBorder="1" applyFont="1" applyNumberFormat="1">
      <alignment horizontal="center" vertical="center"/>
    </xf>
    <xf borderId="14" fillId="0" fontId="9" numFmtId="0" xfId="0" applyAlignment="1" applyBorder="1" applyFont="1">
      <alignment horizontal="center" vertical="center"/>
    </xf>
    <xf borderId="15" fillId="0" fontId="9" numFmtId="0" xfId="0" applyAlignment="1" applyBorder="1" applyFont="1">
      <alignment horizontal="center" vertical="center"/>
    </xf>
    <xf borderId="13" fillId="0" fontId="9" numFmtId="0" xfId="0" applyAlignment="1" applyBorder="1" applyFont="1">
      <alignment horizontal="center" vertical="center"/>
    </xf>
    <xf borderId="14" fillId="0" fontId="9" numFmtId="0" xfId="0" applyAlignment="1" applyBorder="1" applyFont="1">
      <alignment horizontal="center" vertical="bottom"/>
    </xf>
    <xf borderId="2" fillId="0" fontId="9" numFmtId="0" xfId="0" applyAlignment="1" applyBorder="1" applyFont="1">
      <alignment horizontal="center" vertical="center"/>
    </xf>
    <xf borderId="2" fillId="0" fontId="8" numFmtId="3" xfId="0" applyAlignment="1" applyBorder="1" applyFont="1" applyNumberFormat="1">
      <alignment horizontal="center" shrinkToFit="0" vertical="center" wrapText="1"/>
    </xf>
    <xf borderId="10" fillId="4" fontId="1" numFmtId="0" xfId="0" applyAlignment="1" applyBorder="1" applyFont="1">
      <alignment horizontal="center" shrinkToFit="0" vertical="center" wrapText="1"/>
    </xf>
    <xf borderId="2" fillId="0" fontId="12" numFmtId="0" xfId="0" applyAlignment="1" applyBorder="1" applyFont="1">
      <alignment horizontal="right" vertical="center"/>
    </xf>
    <xf borderId="11" fillId="0" fontId="12" numFmtId="0" xfId="0" applyAlignment="1" applyBorder="1" applyFont="1">
      <alignment horizontal="right" vertical="center"/>
    </xf>
    <xf borderId="12" fillId="0" fontId="12" numFmtId="0" xfId="0" applyAlignment="1" applyBorder="1" applyFont="1">
      <alignment horizontal="right" vertical="center"/>
    </xf>
    <xf borderId="11" fillId="0" fontId="12" numFmtId="0" xfId="0" applyAlignment="1" applyBorder="1" applyFont="1">
      <alignment horizontal="right" vertical="bottom"/>
    </xf>
    <xf borderId="2" fillId="0" fontId="13" numFmtId="0" xfId="0" applyAlignment="1" applyBorder="1" applyFont="1">
      <alignment horizontal="right" vertical="center"/>
    </xf>
    <xf borderId="13" fillId="0" fontId="6" numFmtId="0" xfId="0" applyAlignment="1" applyBorder="1" applyFont="1">
      <alignment vertical="center"/>
    </xf>
    <xf borderId="10" fillId="4" fontId="8" numFmtId="0" xfId="0" applyAlignment="1" applyBorder="1" applyFont="1">
      <alignment horizontal="center" shrinkToFit="0" vertical="center" wrapText="1"/>
    </xf>
    <xf borderId="8" fillId="4" fontId="9" numFmtId="0" xfId="0" applyAlignment="1" applyBorder="1" applyFont="1">
      <alignment horizontal="center" vertical="center"/>
    </xf>
    <xf borderId="2" fillId="0" fontId="8" numFmtId="165" xfId="0" applyAlignment="1" applyBorder="1" applyFont="1" applyNumberFormat="1">
      <alignment horizontal="center" shrinkToFit="0" vertical="center" wrapText="1"/>
    </xf>
    <xf borderId="7" fillId="4" fontId="14" numFmtId="0" xfId="0" applyAlignment="1" applyBorder="1" applyFont="1">
      <alignment horizontal="center" readingOrder="0" shrinkToFit="0" vertical="center" wrapText="1"/>
    </xf>
    <xf borderId="10" fillId="4" fontId="15" numFmtId="0" xfId="0" applyAlignment="1" applyBorder="1" applyFont="1">
      <alignment horizontal="center" readingOrder="0" shrinkToFit="0" vertical="center" wrapText="1"/>
    </xf>
    <xf borderId="8" fillId="4" fontId="9" numFmtId="49" xfId="0" applyAlignment="1" applyBorder="1" applyFont="1" applyNumberFormat="1">
      <alignment horizontal="center" readingOrder="0" vertical="center"/>
    </xf>
    <xf borderId="10" fillId="4" fontId="11" numFmtId="0" xfId="0" applyAlignment="1" applyBorder="1" applyFont="1">
      <alignment horizontal="center" readingOrder="0" shrinkToFit="0" vertical="center" wrapText="1"/>
    </xf>
    <xf borderId="2" fillId="0" fontId="15" numFmtId="0" xfId="0" applyAlignment="1" applyBorder="1" applyFont="1">
      <alignment horizontal="center" vertical="center"/>
    </xf>
    <xf borderId="11" fillId="0" fontId="15" numFmtId="0" xfId="0" applyAlignment="1" applyBorder="1" applyFont="1">
      <alignment horizontal="center" vertical="center"/>
    </xf>
    <xf borderId="10" fillId="4" fontId="2" numFmtId="0" xfId="0" applyAlignment="1" applyBorder="1" applyFont="1">
      <alignment horizontal="center" shrinkToFit="0" vertical="center" wrapText="1"/>
    </xf>
    <xf borderId="13" fillId="0" fontId="14" numFmtId="166" xfId="0" applyAlignment="1" applyBorder="1" applyFont="1" applyNumberFormat="1">
      <alignment horizontal="center" vertical="center"/>
    </xf>
    <xf borderId="2" fillId="0" fontId="15" numFmtId="167" xfId="0" applyAlignment="1" applyBorder="1" applyFont="1" applyNumberFormat="1">
      <alignment horizontal="center" shrinkToFit="0" vertical="center" wrapText="1"/>
    </xf>
    <xf borderId="10" fillId="4" fontId="16" numFmtId="0" xfId="0" applyAlignment="1" applyBorder="1" applyFont="1">
      <alignment horizontal="center" readingOrder="0" shrinkToFit="0" vertical="center" wrapText="1"/>
    </xf>
    <xf borderId="2" fillId="0" fontId="12" numFmtId="0" xfId="0" applyAlignment="1" applyBorder="1" applyFont="1">
      <alignment horizontal="right" readingOrder="0" vertical="center"/>
    </xf>
    <xf borderId="13" fillId="0" fontId="9" numFmtId="168" xfId="0" applyAlignment="1" applyBorder="1" applyFont="1" applyNumberFormat="1">
      <alignment horizontal="center" vertical="center"/>
    </xf>
    <xf borderId="9" fillId="0" fontId="9" numFmtId="0" xfId="0" applyAlignment="1" applyBorder="1" applyFont="1">
      <alignment horizontal="center" vertical="center"/>
    </xf>
    <xf borderId="6" fillId="0" fontId="9" numFmtId="0" xfId="0" applyAlignment="1" applyBorder="1" applyFont="1">
      <alignment horizontal="center" vertical="center"/>
    </xf>
    <xf borderId="2" fillId="0" fontId="8" numFmtId="167" xfId="0" applyAlignment="1" applyBorder="1" applyFont="1" applyNumberFormat="1">
      <alignment horizontal="center" shrinkToFit="0" vertical="center" wrapText="1"/>
    </xf>
    <xf borderId="1" fillId="4" fontId="1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5" fillId="0" fontId="4" numFmtId="0" xfId="0" applyAlignment="1" applyBorder="1" applyFont="1">
      <alignment shrinkToFit="0" vertical="center" wrapText="1"/>
    </xf>
    <xf borderId="6" fillId="0" fontId="4" numFmtId="0" xfId="0" applyAlignment="1" applyBorder="1" applyFont="1">
      <alignment shrinkToFit="0" vertical="center" wrapText="1"/>
    </xf>
    <xf borderId="7" fillId="4" fontId="9" numFmtId="0" xfId="0" applyAlignment="1" applyBorder="1" applyFont="1">
      <alignment horizontal="center" readingOrder="0" shrinkToFit="0" vertical="center" wrapText="1"/>
    </xf>
    <xf borderId="10" fillId="4" fontId="8" numFmtId="0" xfId="0" applyAlignment="1" applyBorder="1" applyFont="1">
      <alignment horizontal="center" readingOrder="0" shrinkToFit="0" vertical="center" wrapText="1"/>
    </xf>
    <xf borderId="8" fillId="4" fontId="9" numFmtId="49" xfId="0" applyAlignment="1" applyBorder="1" applyFont="1" applyNumberFormat="1">
      <alignment horizontal="center" readingOrder="0" shrinkToFit="0" vertical="center" wrapText="1"/>
    </xf>
    <xf borderId="8" fillId="4" fontId="9" numFmtId="49" xfId="0" applyAlignment="1" applyBorder="1" applyFont="1" applyNumberFormat="1">
      <alignment horizontal="center" shrinkToFit="0" vertical="center" wrapText="1"/>
    </xf>
    <xf borderId="7" fillId="0" fontId="9" numFmtId="49" xfId="0" applyAlignment="1" applyBorder="1" applyFont="1" applyNumberFormat="1">
      <alignment horizontal="center" shrinkToFit="0" vertical="center" wrapText="1"/>
    </xf>
    <xf borderId="7" fillId="0" fontId="9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shrinkToFit="0" vertical="center" wrapText="1"/>
    </xf>
    <xf borderId="1" fillId="10" fontId="4" numFmtId="0" xfId="0" applyAlignment="1" applyBorder="1" applyFont="1">
      <alignment shrinkToFit="0" vertical="center" wrapText="1"/>
    </xf>
    <xf borderId="1" fillId="5" fontId="4" numFmtId="0" xfId="0" applyAlignment="1" applyBorder="1" applyFont="1">
      <alignment shrinkToFit="0" vertical="center" wrapText="1"/>
    </xf>
    <xf borderId="2" fillId="0" fontId="8" numFmtId="0" xfId="0" applyAlignment="1" applyBorder="1" applyFont="1">
      <alignment horizontal="center" readingOrder="0" vertical="center"/>
    </xf>
    <xf borderId="10" fillId="4" fontId="2" numFmtId="0" xfId="0" applyAlignment="1" applyBorder="1" applyFont="1">
      <alignment horizontal="center" readingOrder="0" shrinkToFit="0" vertical="center" wrapText="1"/>
    </xf>
    <xf borderId="2" fillId="0" fontId="15" numFmtId="0" xfId="0" applyAlignment="1" applyBorder="1" applyFont="1">
      <alignment horizontal="center" vertical="center"/>
    </xf>
    <xf borderId="13" fillId="0" fontId="9" numFmtId="169" xfId="0" applyAlignment="1" applyBorder="1" applyFont="1" applyNumberFormat="1">
      <alignment horizontal="center" vertical="center"/>
    </xf>
    <xf borderId="13" fillId="0" fontId="9" numFmtId="169" xfId="0" applyAlignment="1" applyBorder="1" applyFont="1" applyNumberFormat="1">
      <alignment horizontal="center" readingOrder="0" vertical="center"/>
    </xf>
    <xf borderId="8" fillId="4" fontId="14" numFmtId="49" xfId="0" applyAlignment="1" applyBorder="1" applyFont="1" applyNumberFormat="1">
      <alignment horizontal="center" readingOrder="0" shrinkToFit="0" vertical="center" wrapText="1"/>
    </xf>
    <xf borderId="11" fillId="0" fontId="8" numFmtId="0" xfId="0" applyAlignment="1" applyBorder="1" applyFont="1">
      <alignment horizontal="center" readingOrder="0" vertical="center"/>
    </xf>
    <xf borderId="11" fillId="0" fontId="15" numFmtId="0" xfId="0" applyAlignment="1" applyBorder="1" applyFont="1">
      <alignment horizontal="center" vertical="center"/>
    </xf>
    <xf borderId="2" fillId="0" fontId="4" numFmtId="0" xfId="0" applyAlignment="1" applyBorder="1" applyFont="1">
      <alignment vertical="center"/>
    </xf>
    <xf borderId="11" fillId="0" fontId="9" numFmtId="0" xfId="0" applyAlignment="1" applyBorder="1" applyFont="1">
      <alignment horizontal="center" vertical="center"/>
    </xf>
    <xf borderId="1" fillId="4" fontId="11" numFmtId="0" xfId="0" applyAlignment="1" applyBorder="1" applyFont="1">
      <alignment horizontal="center" vertical="center"/>
    </xf>
    <xf borderId="1" fillId="4" fontId="11" numFmtId="0" xfId="0" applyAlignment="1" applyBorder="1" applyFont="1">
      <alignment horizontal="center" shrinkToFit="0" vertical="center" wrapText="1"/>
    </xf>
    <xf borderId="1" fillId="2" fontId="4" numFmtId="0" xfId="0" applyAlignment="1" applyBorder="1" applyFont="1">
      <alignment vertical="center"/>
    </xf>
    <xf borderId="1" fillId="4" fontId="4" numFmtId="0" xfId="0" applyAlignment="1" applyBorder="1" applyFont="1">
      <alignment vertical="center"/>
    </xf>
    <xf borderId="1" fillId="4" fontId="4" numFmtId="0" xfId="0" applyAlignment="1" applyBorder="1" applyFont="1">
      <alignment shrinkToFit="0" vertical="center" wrapText="1"/>
    </xf>
    <xf borderId="1" fillId="11" fontId="7" numFmtId="1" xfId="0" applyAlignment="1" applyBorder="1" applyFill="1" applyFont="1" applyNumberFormat="1">
      <alignment horizontal="center" vertical="center"/>
    </xf>
    <xf borderId="1" fillId="5" fontId="7" numFmtId="1" xfId="0" applyAlignment="1" applyBorder="1" applyFont="1" applyNumberFormat="1">
      <alignment horizontal="center" vertical="center"/>
    </xf>
    <xf borderId="3" fillId="4" fontId="18" numFmtId="1" xfId="0" applyAlignment="1" applyBorder="1" applyFont="1" applyNumberFormat="1">
      <alignment horizontal="center" readingOrder="0" vertical="center"/>
    </xf>
    <xf borderId="1" fillId="4" fontId="18" numFmtId="1" xfId="0" applyAlignment="1" applyBorder="1" applyFont="1" applyNumberFormat="1">
      <alignment horizontal="center" vertical="center"/>
    </xf>
    <xf borderId="7" fillId="4" fontId="9" numFmtId="0" xfId="0" applyAlignment="1" applyBorder="1" applyFont="1">
      <alignment horizontal="center" vertical="center"/>
    </xf>
    <xf borderId="2" fillId="12" fontId="10" numFmtId="1" xfId="0" applyAlignment="1" applyBorder="1" applyFill="1" applyFont="1" applyNumberFormat="1">
      <alignment shrinkToFit="0" vertical="center" wrapText="1"/>
    </xf>
    <xf borderId="0" fillId="0" fontId="10" numFmtId="1" xfId="0" applyAlignment="1" applyFont="1" applyNumberFormat="1">
      <alignment shrinkToFit="0" vertical="center" wrapText="1"/>
    </xf>
    <xf borderId="2" fillId="4" fontId="1" numFmtId="0" xfId="0" applyAlignment="1" applyBorder="1" applyFont="1">
      <alignment horizontal="center" shrinkToFit="0" vertical="center" wrapText="1"/>
    </xf>
    <xf borderId="7" fillId="4" fontId="9" numFmtId="0" xfId="0" applyAlignment="1" applyBorder="1" applyFont="1">
      <alignment horizontal="center" readingOrder="0" vertical="center"/>
    </xf>
    <xf borderId="2" fillId="8" fontId="15" numFmtId="0" xfId="0" applyAlignment="1" applyBorder="1" applyFont="1">
      <alignment horizontal="center" vertical="center"/>
    </xf>
    <xf borderId="2" fillId="0" fontId="9" numFmtId="169" xfId="0" applyAlignment="1" applyBorder="1" applyFont="1" applyNumberFormat="1">
      <alignment horizontal="center" vertical="center"/>
    </xf>
    <xf borderId="2" fillId="8" fontId="9" numFmtId="169" xfId="0" applyAlignment="1" applyBorder="1" applyFont="1" applyNumberFormat="1">
      <alignment horizontal="center" vertical="center"/>
    </xf>
    <xf borderId="16" fillId="0" fontId="14" numFmtId="169" xfId="0" applyAlignment="1" applyBorder="1" applyFont="1" applyNumberFormat="1">
      <alignment horizontal="center" vertical="center"/>
    </xf>
    <xf borderId="16" fillId="8" fontId="14" numFmtId="169" xfId="0" applyAlignment="1" applyBorder="1" applyFont="1" applyNumberFormat="1">
      <alignment horizontal="center" vertical="center"/>
    </xf>
    <xf borderId="2" fillId="8" fontId="13" numFmtId="0" xfId="0" applyAlignment="1" applyBorder="1" applyFont="1">
      <alignment horizontal="right" vertical="center"/>
    </xf>
    <xf borderId="2" fillId="0" fontId="13" numFmtId="0" xfId="0" applyAlignment="1" applyBorder="1" applyFont="1">
      <alignment horizontal="right" readingOrder="0" vertical="center"/>
    </xf>
    <xf borderId="2" fillId="12" fontId="4" numFmtId="1" xfId="0" applyAlignment="1" applyBorder="1" applyFont="1" applyNumberFormat="1">
      <alignment shrinkToFit="0" vertical="center" wrapText="1"/>
    </xf>
    <xf borderId="2" fillId="0" fontId="8" numFmtId="166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8"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>
        <color rgb="FFC9F055"/>
      </font>
      <fill>
        <patternFill patternType="solid">
          <fgColor rgb="FFC9F055"/>
          <bgColor rgb="FFC9F055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FF9900"/>
          <bgColor rgb="FFFF9900"/>
        </patternFill>
      </fill>
      <border/>
    </dxf>
    <dxf>
      <font/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>
        <color rgb="FF000000"/>
      </font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0"/>
    <col customWidth="1" hidden="1" min="2" max="35" width="9.29"/>
    <col customWidth="1" min="36" max="36" width="14.86"/>
    <col customWidth="1" min="37" max="37" width="18.71"/>
    <col customWidth="1" min="38" max="38" width="18.14"/>
    <col customWidth="1" min="39" max="39" width="13.57"/>
    <col customWidth="1" min="40" max="40" width="13.43"/>
    <col customWidth="1" min="41" max="41" width="13.57"/>
    <col customWidth="1" min="42" max="42" width="11.29"/>
    <col customWidth="1" min="43" max="47" width="11.86"/>
    <col customWidth="1" hidden="1" min="48" max="60" width="11.86"/>
    <col customWidth="1" hidden="1" min="61" max="120" width="5.0"/>
    <col customWidth="1" min="121" max="121" width="5.0"/>
  </cols>
  <sheetData>
    <row r="1" ht="22.5" customHeight="1">
      <c r="A1" s="1"/>
      <c r="B1" s="2">
        <f t="shared" ref="B1:AI1" si="1">SUM(B2:B45)</f>
        <v>337.11</v>
      </c>
      <c r="C1" s="2">
        <f t="shared" si="1"/>
        <v>1366210</v>
      </c>
      <c r="D1" s="2">
        <f t="shared" si="1"/>
        <v>9</v>
      </c>
      <c r="E1" s="2">
        <f t="shared" si="1"/>
        <v>0</v>
      </c>
      <c r="F1" s="2">
        <f t="shared" si="1"/>
        <v>0</v>
      </c>
      <c r="G1" s="2">
        <f t="shared" si="1"/>
        <v>1</v>
      </c>
      <c r="H1" s="2">
        <f t="shared" si="1"/>
        <v>0</v>
      </c>
      <c r="I1" s="2">
        <f t="shared" si="1"/>
        <v>0</v>
      </c>
      <c r="J1" s="2">
        <f t="shared" si="1"/>
        <v>0</v>
      </c>
      <c r="K1" s="2">
        <f t="shared" si="1"/>
        <v>0</v>
      </c>
      <c r="L1" s="2">
        <f t="shared" si="1"/>
        <v>0</v>
      </c>
      <c r="M1" s="2">
        <f t="shared" si="1"/>
        <v>0</v>
      </c>
      <c r="N1" s="2">
        <f t="shared" si="1"/>
        <v>0</v>
      </c>
      <c r="O1" s="2">
        <f t="shared" si="1"/>
        <v>0</v>
      </c>
      <c r="P1" s="2">
        <f t="shared" si="1"/>
        <v>0</v>
      </c>
      <c r="Q1" s="2">
        <f t="shared" si="1"/>
        <v>0</v>
      </c>
      <c r="R1" s="2">
        <f t="shared" si="1"/>
        <v>0</v>
      </c>
      <c r="S1" s="2">
        <f t="shared" si="1"/>
        <v>0</v>
      </c>
      <c r="T1" s="2">
        <f t="shared" si="1"/>
        <v>0</v>
      </c>
      <c r="U1" s="2">
        <f t="shared" si="1"/>
        <v>0</v>
      </c>
      <c r="V1" s="2">
        <f t="shared" si="1"/>
        <v>0</v>
      </c>
      <c r="W1" s="2">
        <f t="shared" si="1"/>
        <v>0</v>
      </c>
      <c r="X1" s="2">
        <f t="shared" si="1"/>
        <v>0</v>
      </c>
      <c r="Y1" s="2">
        <f t="shared" si="1"/>
        <v>0</v>
      </c>
      <c r="Z1" s="2">
        <f t="shared" si="1"/>
        <v>0</v>
      </c>
      <c r="AA1" s="2">
        <f t="shared" si="1"/>
        <v>0</v>
      </c>
      <c r="AB1" s="2">
        <f t="shared" si="1"/>
        <v>0</v>
      </c>
      <c r="AC1" s="2">
        <f t="shared" si="1"/>
        <v>0</v>
      </c>
      <c r="AD1" s="2">
        <f t="shared" si="1"/>
        <v>0</v>
      </c>
      <c r="AE1" s="2">
        <f t="shared" si="1"/>
        <v>0</v>
      </c>
      <c r="AF1" s="2">
        <f t="shared" si="1"/>
        <v>0</v>
      </c>
      <c r="AG1" s="2">
        <f t="shared" si="1"/>
        <v>0</v>
      </c>
      <c r="AH1" s="2">
        <f t="shared" si="1"/>
        <v>0</v>
      </c>
      <c r="AI1" s="2">
        <f t="shared" si="1"/>
        <v>0</v>
      </c>
      <c r="AJ1" s="3"/>
      <c r="AK1" s="4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5">
        <f t="shared" ref="BI1:DP1" si="2">SUM(BI3:BI80)</f>
        <v>1016660</v>
      </c>
      <c r="BJ1" s="5">
        <f t="shared" si="2"/>
        <v>244.85</v>
      </c>
      <c r="BK1" s="5">
        <f t="shared" si="2"/>
        <v>7</v>
      </c>
      <c r="BL1" s="5">
        <f t="shared" si="2"/>
        <v>0</v>
      </c>
      <c r="BM1" s="5">
        <f t="shared" si="2"/>
        <v>0</v>
      </c>
      <c r="BN1" s="5">
        <f t="shared" si="2"/>
        <v>0</v>
      </c>
      <c r="BO1" s="5">
        <f t="shared" si="2"/>
        <v>349550</v>
      </c>
      <c r="BP1" s="5">
        <f t="shared" si="2"/>
        <v>92.26</v>
      </c>
      <c r="BQ1" s="5">
        <f t="shared" si="2"/>
        <v>2</v>
      </c>
      <c r="BR1" s="5">
        <f t="shared" si="2"/>
        <v>0</v>
      </c>
      <c r="BS1" s="5">
        <f t="shared" si="2"/>
        <v>0</v>
      </c>
      <c r="BT1" s="5">
        <f t="shared" si="2"/>
        <v>0</v>
      </c>
      <c r="BU1" s="5">
        <f t="shared" si="2"/>
        <v>0</v>
      </c>
      <c r="BV1" s="5">
        <f t="shared" si="2"/>
        <v>0</v>
      </c>
      <c r="BW1" s="5">
        <f t="shared" si="2"/>
        <v>0</v>
      </c>
      <c r="BX1" s="5">
        <f t="shared" si="2"/>
        <v>0</v>
      </c>
      <c r="BY1" s="5">
        <f t="shared" si="2"/>
        <v>0</v>
      </c>
      <c r="BZ1" s="5">
        <f t="shared" si="2"/>
        <v>0</v>
      </c>
      <c r="CA1" s="5">
        <f t="shared" si="2"/>
        <v>0</v>
      </c>
      <c r="CB1" s="5">
        <f t="shared" si="2"/>
        <v>0</v>
      </c>
      <c r="CC1" s="5">
        <f t="shared" si="2"/>
        <v>0</v>
      </c>
      <c r="CD1" s="5">
        <f t="shared" si="2"/>
        <v>0</v>
      </c>
      <c r="CE1" s="5">
        <f t="shared" si="2"/>
        <v>0</v>
      </c>
      <c r="CF1" s="5">
        <f t="shared" si="2"/>
        <v>0</v>
      </c>
      <c r="CG1" s="5">
        <f t="shared" si="2"/>
        <v>0</v>
      </c>
      <c r="CH1" s="5">
        <f t="shared" si="2"/>
        <v>0</v>
      </c>
      <c r="CI1" s="5">
        <f t="shared" si="2"/>
        <v>0</v>
      </c>
      <c r="CJ1" s="5">
        <f t="shared" si="2"/>
        <v>0</v>
      </c>
      <c r="CK1" s="5">
        <f t="shared" si="2"/>
        <v>0</v>
      </c>
      <c r="CL1" s="5">
        <f t="shared" si="2"/>
        <v>0</v>
      </c>
      <c r="CM1" s="5">
        <f t="shared" si="2"/>
        <v>0</v>
      </c>
      <c r="CN1" s="5">
        <f t="shared" si="2"/>
        <v>0</v>
      </c>
      <c r="CO1" s="5">
        <f t="shared" si="2"/>
        <v>0</v>
      </c>
      <c r="CP1" s="5">
        <f t="shared" si="2"/>
        <v>0</v>
      </c>
      <c r="CQ1" s="5">
        <f t="shared" si="2"/>
        <v>0</v>
      </c>
      <c r="CR1" s="5">
        <f t="shared" si="2"/>
        <v>0</v>
      </c>
      <c r="CS1" s="5">
        <f t="shared" si="2"/>
        <v>0</v>
      </c>
      <c r="CT1" s="5">
        <f t="shared" si="2"/>
        <v>0</v>
      </c>
      <c r="CU1" s="5">
        <f t="shared" si="2"/>
        <v>0</v>
      </c>
      <c r="CV1" s="5">
        <f t="shared" si="2"/>
        <v>0</v>
      </c>
      <c r="CW1" s="5">
        <f t="shared" si="2"/>
        <v>0</v>
      </c>
      <c r="CX1" s="5">
        <f t="shared" si="2"/>
        <v>0</v>
      </c>
      <c r="CY1" s="5">
        <f t="shared" si="2"/>
        <v>0</v>
      </c>
      <c r="CZ1" s="5">
        <f t="shared" si="2"/>
        <v>0</v>
      </c>
      <c r="DA1" s="5">
        <f t="shared" si="2"/>
        <v>1</v>
      </c>
      <c r="DB1" s="5">
        <f t="shared" si="2"/>
        <v>0</v>
      </c>
      <c r="DC1" s="5">
        <f t="shared" si="2"/>
        <v>0</v>
      </c>
      <c r="DD1" s="5">
        <f t="shared" si="2"/>
        <v>0</v>
      </c>
      <c r="DE1" s="5">
        <f t="shared" si="2"/>
        <v>0</v>
      </c>
      <c r="DF1" s="5">
        <f t="shared" si="2"/>
        <v>0</v>
      </c>
      <c r="DG1" s="5">
        <f t="shared" si="2"/>
        <v>0</v>
      </c>
      <c r="DH1" s="5">
        <f t="shared" si="2"/>
        <v>0</v>
      </c>
      <c r="DI1" s="5">
        <f t="shared" si="2"/>
        <v>0</v>
      </c>
      <c r="DJ1" s="5">
        <f t="shared" si="2"/>
        <v>0</v>
      </c>
      <c r="DK1" s="5">
        <f t="shared" si="2"/>
        <v>60000</v>
      </c>
      <c r="DL1" s="5">
        <f t="shared" si="2"/>
        <v>0</v>
      </c>
      <c r="DM1" s="5">
        <f t="shared" si="2"/>
        <v>10</v>
      </c>
      <c r="DN1" s="5">
        <f t="shared" si="2"/>
        <v>0</v>
      </c>
      <c r="DO1" s="5">
        <f t="shared" si="2"/>
        <v>0</v>
      </c>
      <c r="DP1" s="5">
        <f t="shared" si="2"/>
        <v>0</v>
      </c>
      <c r="DQ1" s="6"/>
    </row>
    <row r="2">
      <c r="A2" s="7"/>
      <c r="B2" s="8" t="s">
        <v>0</v>
      </c>
      <c r="C2" s="8" t="s">
        <v>1</v>
      </c>
      <c r="D2" s="8" t="s">
        <v>2</v>
      </c>
      <c r="E2" s="9" t="s">
        <v>3</v>
      </c>
      <c r="F2" s="9" t="s">
        <v>4</v>
      </c>
      <c r="G2" s="9" t="s">
        <v>5</v>
      </c>
      <c r="H2" s="10" t="s">
        <v>6</v>
      </c>
      <c r="I2" s="10" t="s">
        <v>7</v>
      </c>
      <c r="J2" s="10" t="s">
        <v>8</v>
      </c>
      <c r="K2" s="9" t="s">
        <v>9</v>
      </c>
      <c r="L2" s="9" t="s">
        <v>10</v>
      </c>
      <c r="M2" s="9" t="s">
        <v>11</v>
      </c>
      <c r="N2" s="11" t="s">
        <v>12</v>
      </c>
      <c r="O2" s="11" t="s">
        <v>13</v>
      </c>
      <c r="P2" s="9" t="s">
        <v>14</v>
      </c>
      <c r="Q2" s="9" t="s">
        <v>15</v>
      </c>
      <c r="R2" s="12" t="s">
        <v>16</v>
      </c>
      <c r="S2" s="12" t="s">
        <v>17</v>
      </c>
      <c r="T2" s="12" t="s">
        <v>18</v>
      </c>
      <c r="U2" s="9" t="s">
        <v>19</v>
      </c>
      <c r="V2" s="9" t="s">
        <v>17</v>
      </c>
      <c r="W2" s="9" t="s">
        <v>20</v>
      </c>
      <c r="X2" s="13" t="s">
        <v>21</v>
      </c>
      <c r="Y2" s="13" t="s">
        <v>22</v>
      </c>
      <c r="Z2" s="13" t="s">
        <v>23</v>
      </c>
      <c r="AA2" s="8" t="s">
        <v>24</v>
      </c>
      <c r="AB2" s="8" t="s">
        <v>25</v>
      </c>
      <c r="AC2" s="8" t="s">
        <v>26</v>
      </c>
      <c r="AD2" s="14" t="s">
        <v>27</v>
      </c>
      <c r="AE2" s="14" t="s">
        <v>28</v>
      </c>
      <c r="AF2" s="14" t="s">
        <v>29</v>
      </c>
      <c r="AG2" s="9" t="s">
        <v>30</v>
      </c>
      <c r="AH2" s="9" t="s">
        <v>31</v>
      </c>
      <c r="AI2" s="9" t="s">
        <v>32</v>
      </c>
      <c r="AJ2" s="15" t="s">
        <v>33</v>
      </c>
      <c r="AK2" s="16"/>
      <c r="AL2" s="16"/>
      <c r="AM2" s="16"/>
      <c r="AN2" s="16"/>
      <c r="AO2" s="16"/>
      <c r="AP2" s="16"/>
      <c r="AQ2" s="16"/>
      <c r="AR2" s="16"/>
      <c r="AS2" s="16"/>
      <c r="AT2" s="17">
        <f>TODAY()+1</f>
        <v>46182</v>
      </c>
      <c r="AU2" s="16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9"/>
      <c r="BI2" s="20">
        <v>1.0</v>
      </c>
      <c r="BO2" s="20">
        <v>2.0</v>
      </c>
      <c r="BU2" s="20">
        <v>3.0</v>
      </c>
      <c r="CA2" s="20">
        <v>4.0</v>
      </c>
      <c r="CG2" s="20">
        <v>5.0</v>
      </c>
      <c r="CM2" s="20" t="s">
        <v>34</v>
      </c>
      <c r="CS2" s="20" t="s">
        <v>35</v>
      </c>
      <c r="CY2" s="20" t="s">
        <v>36</v>
      </c>
      <c r="DE2" s="20" t="s">
        <v>37</v>
      </c>
      <c r="DK2" s="20" t="s">
        <v>38</v>
      </c>
      <c r="DQ2" s="21"/>
    </row>
    <row r="3" hidden="1">
      <c r="A3" s="7"/>
      <c r="B3" s="22"/>
      <c r="C3" s="22"/>
      <c r="D3" s="22"/>
      <c r="E3" s="23"/>
      <c r="F3" s="22"/>
      <c r="G3" s="24"/>
      <c r="H3" s="22"/>
      <c r="I3" s="22"/>
      <c r="J3" s="22"/>
      <c r="K3" s="23"/>
      <c r="L3" s="22"/>
      <c r="M3" s="24"/>
      <c r="N3" s="25"/>
      <c r="O3" s="25"/>
      <c r="P3" s="23"/>
      <c r="Q3" s="24"/>
      <c r="R3" s="5"/>
      <c r="S3" s="5"/>
      <c r="T3" s="5"/>
      <c r="U3" s="26"/>
      <c r="V3" s="5"/>
      <c r="W3" s="27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28"/>
      <c r="AK3" s="29" t="s">
        <v>39</v>
      </c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1"/>
      <c r="BL3" s="32"/>
      <c r="BM3" s="32"/>
      <c r="BN3" s="32"/>
      <c r="BR3" s="32"/>
      <c r="BS3" s="32"/>
      <c r="BT3" s="32"/>
      <c r="BX3" s="32"/>
      <c r="BY3" s="32"/>
      <c r="BZ3" s="32"/>
      <c r="CD3" s="32"/>
      <c r="CE3" s="32"/>
      <c r="CF3" s="32"/>
      <c r="CJ3" s="32"/>
      <c r="CK3" s="32"/>
      <c r="CL3" s="32"/>
      <c r="CP3" s="32"/>
      <c r="CQ3" s="32"/>
      <c r="CR3" s="32"/>
      <c r="CV3" s="32"/>
      <c r="CW3" s="32"/>
      <c r="CX3" s="32"/>
      <c r="DB3" s="32"/>
      <c r="DC3" s="32"/>
      <c r="DD3" s="32"/>
      <c r="DH3" s="32"/>
      <c r="DI3" s="32"/>
      <c r="DJ3" s="32"/>
      <c r="DN3" s="32"/>
      <c r="DO3" s="32"/>
      <c r="DP3" s="32"/>
      <c r="DQ3" s="6"/>
    </row>
    <row r="4" hidden="1">
      <c r="A4" s="7"/>
      <c r="B4" s="8">
        <f>SUM(AL4:BH4)</f>
        <v>0</v>
      </c>
      <c r="C4" s="8"/>
      <c r="D4" s="8"/>
      <c r="E4" s="33">
        <f>SUMIFS(AL4:BH4,AL7:BH7,"=к")</f>
        <v>0</v>
      </c>
      <c r="F4" s="33"/>
      <c r="G4" s="33"/>
      <c r="H4" s="10">
        <f>SUMIFS(AL4:BH4,AL8:BH8,"=продано")</f>
        <v>0</v>
      </c>
      <c r="I4" s="10"/>
      <c r="J4" s="10"/>
      <c r="K4" s="34">
        <f>SUMIFS(AL4:BH4,AL8:BH8,"=продано",AL7:BH7,"=к")</f>
        <v>0</v>
      </c>
      <c r="L4" s="34"/>
      <c r="M4" s="34"/>
      <c r="N4" s="11">
        <f>SUMIFS(AL4:BH4,AL8:BH8,"=бартер")</f>
        <v>0</v>
      </c>
      <c r="O4" s="11"/>
      <c r="P4" s="35">
        <f>SUMIFS(AL4:BH4,AL8:BH8,"=бартер",AL7:BH7,"=к")</f>
        <v>0</v>
      </c>
      <c r="Q4" s="35"/>
      <c r="R4" s="12">
        <f>SUMIFS(AL4:BH4,AL8:BH8,"=скрыто")</f>
        <v>0</v>
      </c>
      <c r="S4" s="12"/>
      <c r="T4" s="12"/>
      <c r="U4" s="36">
        <f>SUMIFS(AL4:BH4,AL8:BH8,"=скрыто",AL7:BH7,"=к")</f>
        <v>0</v>
      </c>
      <c r="V4" s="36"/>
      <c r="W4" s="36"/>
      <c r="X4" s="13">
        <f>SUMIFS(AL4:BH4,AL8:BH8,"=аванс")</f>
        <v>0</v>
      </c>
      <c r="Y4" s="13"/>
      <c r="Z4" s="13"/>
      <c r="AA4" s="8">
        <f>SUMIFS(AL4:BH4,AL8:BH8,"=Бронь")</f>
        <v>0</v>
      </c>
      <c r="AB4" s="8"/>
      <c r="AC4" s="8"/>
      <c r="AD4" s="14">
        <f>SUMIFS(AL4:BH4,AL8:BH8,"=подписка")</f>
        <v>0</v>
      </c>
      <c r="AE4" s="14"/>
      <c r="AF4" s="14"/>
      <c r="AG4" s="14">
        <f>SUMIFS(AL4:BH4,AL8:BH8,"=подписка",AL7:BH7,"=к")</f>
        <v>0</v>
      </c>
      <c r="AH4" s="14"/>
      <c r="AI4" s="14"/>
      <c r="AJ4" s="37"/>
      <c r="AK4" s="38" t="s">
        <v>40</v>
      </c>
      <c r="AL4" s="39"/>
      <c r="AM4" s="39"/>
      <c r="AN4" s="39"/>
      <c r="AO4" s="39"/>
      <c r="AP4" s="40"/>
      <c r="AQ4" s="40"/>
      <c r="AR4" s="40"/>
      <c r="AS4" s="40"/>
      <c r="AT4" s="41"/>
      <c r="AU4" s="39"/>
      <c r="AV4" s="39"/>
      <c r="AW4" s="39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39"/>
      <c r="BJ4" s="5">
        <f>SUMIFS($AL4:$BH4,$AL7:$BH7,BI$2)-SUMIFS($AL4:$BH4,$AL7:$BH7,BI$2,$AL8:$BH8,"=бартер")</f>
        <v>0</v>
      </c>
      <c r="BL4" s="32"/>
      <c r="BM4" s="32">
        <f>SUMIFS($AL4:$BH4,$AL7:$BH7,BI$2,$AL8:$BH8,"=продано")+SUMIFS($AL4:$BH4,$AL7:$BH7,BI$2,$AL8:$BH8,"=подписка")</f>
        <v>0</v>
      </c>
      <c r="BN4" s="32"/>
      <c r="BP4" s="5">
        <f>SUMIFS($AL4:$BH4,$AL7:$BH7,BO$2)-SUMIFS($AL4:$BH4,$AL7:$BH7,BO$2,$AL8:$BH8,"=бартер")</f>
        <v>0</v>
      </c>
      <c r="BR4" s="32"/>
      <c r="BS4" s="32">
        <f>SUMIFS($AL4:$BH4,$AL7:$BH7,BO$2,$AL8:$BH8,"=продано")+SUMIFS($AL4:$BH4,$AL7:$BH7,BO$2,$AL8:$BH8,"=подписка")</f>
        <v>0</v>
      </c>
      <c r="BT4" s="32"/>
      <c r="BV4" s="5">
        <f>SUMIFS($AL4:$BH4,$AL7:$BH7,BU$2)-SUMIFS($AL4:$BH4,$AL7:$BH7,BU$2,$AL8:$BH8,"=бартер")</f>
        <v>0</v>
      </c>
      <c r="BX4" s="32"/>
      <c r="BY4" s="32">
        <f>SUMIFS($AL4:$BH4,$AL7:$BH7,BU$2,$AL8:$BH8,"=продано")+SUMIFS($AL4:$BH4,$AL7:$BH7,BU$2,$AL8:$BH8,"=подписка")</f>
        <v>0</v>
      </c>
      <c r="BZ4" s="32"/>
      <c r="CB4" s="5">
        <f>SUMIFS($AL4:$BH4,$AL7:$BH7,CA$2)-SUMIFS($AL4:$BH4,$AL7:$BH7,CA$2,$AL8:$BH8,"=бартер")</f>
        <v>0</v>
      </c>
      <c r="CD4" s="32"/>
      <c r="CE4" s="32">
        <f>SUMIFS($AL4:$BH4,$AL7:$BH7,CA$2,$AL8:$BH8,"=продано")+SUMIFS($AL4:$BH4,$AL7:$BH7,CA$2,$AL8:$BH8,"=подписка")</f>
        <v>0</v>
      </c>
      <c r="CF4" s="32"/>
      <c r="CH4" s="5">
        <f>SUMIFS($AL4:$BH4,$AL7:$BH7,CG$2)-SUMIFS($AL4:$BH4,$AL7:$BH7,CG$2,$AL8:$BH8,"=бартер")</f>
        <v>0</v>
      </c>
      <c r="CJ4" s="32"/>
      <c r="CK4" s="32">
        <f>SUMIFS($AL4:$BH4,$AL7:$BH7,CG$2,$AL8:$BH8,"=продано")+SUMIFS($AL4:$BH4,$AL7:$BH7,CG$2,$AL8:$BH8,"=подписка")</f>
        <v>0</v>
      </c>
      <c r="CL4" s="32"/>
      <c r="CN4" s="5">
        <f>SUMIFS($AL4:$BH4,$AL7:$BH7,CM$2)-SUMIFS($AL4:$BH4,$AL7:$BH7,CM$2,$AL8:$BH8,"=бартер")</f>
        <v>0</v>
      </c>
      <c r="CP4" s="32"/>
      <c r="CQ4" s="32">
        <f>SUMIFS($AL4:$BH4,$AL7:$BH7,CM$2,$AL8:$BH8,"=продано")+SUMIFS($AL4:$BH4,$AL7:$BH7,CM$2,$AL8:$BH8,"=подписка")</f>
        <v>0</v>
      </c>
      <c r="CR4" s="32"/>
      <c r="CT4" s="5">
        <f>SUMIFS($AL4:$BH4,$AL7:$BH7,CS$2)-SUMIFS($AL4:$BH4,$AL7:$BH7,CS$2,$AL8:$BH8,"=бартер")</f>
        <v>0</v>
      </c>
      <c r="CV4" s="32"/>
      <c r="CW4" s="32">
        <f>SUMIFS($AL4:$BH4,$AL7:$BH7,CS$2,$AL8:$BH8,"=продано")+SUMIFS($AL4:$BH4,$AL7:$BH7,CS$2,$AL8:$BH8,"=подписка")</f>
        <v>0</v>
      </c>
      <c r="CX4" s="32"/>
      <c r="CZ4" s="5">
        <f>SUMIFS($AL4:$BH4,$AL7:$BH7,CY$2)-SUMIFS($AL4:$BH4,$AL7:$BH7,CY$2,$AL8:$BH8,"=бартер")</f>
        <v>0</v>
      </c>
      <c r="DB4" s="32"/>
      <c r="DC4" s="32">
        <f>SUMIFS($AL4:$BH4,$AL7:$BH7,CY$2,$AL8:$BH8,"=продано")+SUMIFS($AL4:$BH4,$AL7:$BH7,CY$2,$AL8:$BH8,"=подписка")</f>
        <v>0</v>
      </c>
      <c r="DD4" s="32"/>
      <c r="DF4" s="5">
        <f>SUMIFS($AL4:$BH4,$AL7:$BH7,DE$2)-SUMIFS($AL4:$BH4,$AL7:$BH7,DE$2,$AL8:$BH8,"=бартер")</f>
        <v>0</v>
      </c>
      <c r="DH4" s="32"/>
      <c r="DI4" s="32">
        <f>SUMIFS($AL4:$BH4,$AL7:$BH7,DE$2,$AL8:$BH8,"=продано")+SUMIFS($AL4:$BH4,$AL7:$BH7,DE$2,$AL8:$BH8,"=подписка")</f>
        <v>0</v>
      </c>
      <c r="DJ4" s="32"/>
      <c r="DL4" s="5">
        <f>SUMIFS($AL4:$BH4,$AL7:$BH7,DK$2)-SUMIFS($AL4:$BH4,$AL7:$BH7,DK$2,$AL8:$BH8,"=бартер")</f>
        <v>0</v>
      </c>
      <c r="DN4" s="32"/>
      <c r="DO4" s="32">
        <f>SUMIFS($AL4:$BH4,$AL7:$BH7,DK$2,$AL8:$BH8,"=продано")+SUMIFS($AL4:$BH4,$AL7:$BH7,DK$2,$AL8:$BH8,"=подписка")</f>
        <v>0</v>
      </c>
      <c r="DP4" s="32"/>
      <c r="DQ4" s="6"/>
    </row>
    <row r="5" hidden="1">
      <c r="A5" s="7"/>
      <c r="B5" s="8"/>
      <c r="C5" s="8"/>
      <c r="D5" s="8">
        <f>COUNT(AL4:BH4)</f>
        <v>0</v>
      </c>
      <c r="E5" s="33"/>
      <c r="F5" s="33"/>
      <c r="G5" s="33">
        <f>COUNTIFS(AL7:BH7,"=к")</f>
        <v>0</v>
      </c>
      <c r="H5" s="10"/>
      <c r="I5" s="10"/>
      <c r="J5" s="10">
        <f>COUNTIFS(AL8:BH8,"=продано")</f>
        <v>0</v>
      </c>
      <c r="K5" s="34"/>
      <c r="L5" s="34"/>
      <c r="M5" s="34">
        <f>COUNTIFS(AL7:BH7,"=к",AL8:BH8,"=продано")</f>
        <v>0</v>
      </c>
      <c r="N5" s="11"/>
      <c r="O5" s="11">
        <f>COUNTIFS(AL8:BH8,"=бартер")</f>
        <v>0</v>
      </c>
      <c r="P5" s="35"/>
      <c r="Q5" s="35">
        <f>COUNTIFS(AL8:BH8,"=бартер",AL7:BH7,"=к")</f>
        <v>0</v>
      </c>
      <c r="R5" s="12"/>
      <c r="S5" s="12"/>
      <c r="T5" s="12">
        <f>COUNTIFS(AL8:BH8,"=скрыто")</f>
        <v>0</v>
      </c>
      <c r="U5" s="36"/>
      <c r="V5" s="36"/>
      <c r="W5" s="36">
        <f>COUNTIFS(AL8:BH8,"=скрыто",AL7:BH7,"=к")</f>
        <v>0</v>
      </c>
      <c r="X5" s="13"/>
      <c r="Y5" s="13"/>
      <c r="Z5" s="13">
        <f>COUNTIFS(AL8:BH8,"=аванс")</f>
        <v>0</v>
      </c>
      <c r="AA5" s="8"/>
      <c r="AB5" s="8"/>
      <c r="AC5" s="8">
        <f>COUNTIFS(AL8:BH8,"=Бронь")</f>
        <v>0</v>
      </c>
      <c r="AD5" s="14"/>
      <c r="AE5" s="14"/>
      <c r="AF5" s="14">
        <f>COUNTIFS(AL8:BH8,"=подписка")</f>
        <v>0</v>
      </c>
      <c r="AG5" s="14"/>
      <c r="AH5" s="14"/>
      <c r="AI5" s="14">
        <f>COUNTIFS(AL8:BH8,"=подписка",AL7:BH7,"=к")</f>
        <v>0</v>
      </c>
      <c r="AJ5" s="37"/>
      <c r="AK5" s="38" t="s">
        <v>41</v>
      </c>
      <c r="AL5" s="42"/>
      <c r="AM5" s="42"/>
      <c r="AN5" s="43"/>
      <c r="AO5" s="43"/>
      <c r="AP5" s="44"/>
      <c r="AQ5" s="44"/>
      <c r="AR5" s="44"/>
      <c r="AS5" s="44"/>
      <c r="AT5" s="45"/>
      <c r="AU5" s="46"/>
      <c r="AV5" s="46"/>
      <c r="AW5" s="46"/>
      <c r="AX5" s="44"/>
      <c r="AY5" s="44"/>
      <c r="AZ5" s="44"/>
      <c r="BA5" s="44"/>
      <c r="BB5" s="44"/>
      <c r="BC5" s="47"/>
      <c r="BD5" s="47"/>
      <c r="BE5" s="47"/>
      <c r="BF5" s="47"/>
      <c r="BG5" s="47"/>
      <c r="BH5" s="48"/>
      <c r="BL5" s="32"/>
      <c r="BM5" s="32"/>
      <c r="BN5" s="32"/>
      <c r="BR5" s="32"/>
      <c r="BS5" s="32"/>
      <c r="BT5" s="32"/>
      <c r="BX5" s="32"/>
      <c r="BY5" s="32"/>
      <c r="BZ5" s="32"/>
      <c r="CD5" s="32"/>
      <c r="CE5" s="32"/>
      <c r="CF5" s="32"/>
      <c r="CJ5" s="32"/>
      <c r="CK5" s="32"/>
      <c r="CL5" s="32"/>
      <c r="CP5" s="32"/>
      <c r="CQ5" s="32"/>
      <c r="CR5" s="32"/>
      <c r="CV5" s="32"/>
      <c r="CW5" s="32"/>
      <c r="CX5" s="32"/>
      <c r="DB5" s="32"/>
      <c r="DC5" s="32"/>
      <c r="DD5" s="32"/>
      <c r="DH5" s="32"/>
      <c r="DI5" s="32"/>
      <c r="DJ5" s="32"/>
      <c r="DN5" s="32"/>
      <c r="DO5" s="32"/>
      <c r="DP5" s="32"/>
      <c r="DQ5" s="6"/>
    </row>
    <row r="6" hidden="1">
      <c r="A6" s="7"/>
      <c r="B6" s="8"/>
      <c r="C6" s="8">
        <f>SUM(AL6:BH6)</f>
        <v>0</v>
      </c>
      <c r="D6" s="8"/>
      <c r="E6" s="33"/>
      <c r="F6" s="33">
        <f>SUMIFS(AL6:BH6,AL7:BH7,"=к")</f>
        <v>0</v>
      </c>
      <c r="G6" s="33"/>
      <c r="H6" s="10"/>
      <c r="I6" s="10">
        <f>SUMIFS(AL6:BH6,AL8:BH8,"=продано")</f>
        <v>0</v>
      </c>
      <c r="J6" s="10"/>
      <c r="K6" s="34"/>
      <c r="L6" s="34">
        <f>SUMIFS(AL6:BH6,AL8:BH8,"=продано",AL7:BH7,"=к")</f>
        <v>0</v>
      </c>
      <c r="M6" s="34"/>
      <c r="N6" s="11"/>
      <c r="O6" s="11"/>
      <c r="P6" s="35"/>
      <c r="Q6" s="35"/>
      <c r="R6" s="12"/>
      <c r="S6" s="12">
        <f>SUMIFS(AL6:BH6,AL8:BH8,"=скрыто")</f>
        <v>0</v>
      </c>
      <c r="T6" s="12"/>
      <c r="U6" s="36"/>
      <c r="V6" s="36">
        <f>SUMIFS(AL6:BH6,AL8:BH8,"=скрыто",AL7:BH7,"=к")</f>
        <v>0</v>
      </c>
      <c r="W6" s="36"/>
      <c r="X6" s="13"/>
      <c r="Y6" s="13">
        <f>SUMIFS(AL6:BH6,AL8:BH8,"=аванс")</f>
        <v>0</v>
      </c>
      <c r="Z6" s="13"/>
      <c r="AA6" s="8"/>
      <c r="AB6" s="8">
        <f>SUMIFS(AL6:BH6,AL8:BH8,"=Бронь")</f>
        <v>0</v>
      </c>
      <c r="AC6" s="8"/>
      <c r="AD6" s="14"/>
      <c r="AE6" s="14">
        <f>SUMIFS(AL6:BH6,AL8:BH8,"=подписка")</f>
        <v>0</v>
      </c>
      <c r="AF6" s="14"/>
      <c r="AG6" s="14"/>
      <c r="AH6" s="14">
        <f>SUMIFS(AL6:BH6,AL8:BH8,"=подписка",AL7:BH7,"=к")</f>
        <v>0</v>
      </c>
      <c r="AI6" s="14"/>
      <c r="AJ6" s="37"/>
      <c r="AK6" s="38" t="s">
        <v>42</v>
      </c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5">
        <f>SUMIFS($AL6:$BH6,$AL7:$BH7,BI$2)-SUMIFS($AL6:$BH6,$AL7:$BH7,BI$2,$AL8:$BH8,"=бартер")</f>
        <v>0</v>
      </c>
      <c r="BL6" s="32">
        <f>SUMIFS($AL6:$BH6,$AL7:$BH7,BI$2,$AL8:$BH8,"=продано")+SUMIFS($AL6:$BH6,$AL7:$BH7,BI$2,$AL8:$BH8,"=подписка")</f>
        <v>0</v>
      </c>
      <c r="BM6" s="32"/>
      <c r="BN6" s="32"/>
      <c r="BO6" s="5">
        <f>SUMIFS($AL6:$BH6,$AL7:$BH7,BO$2)-SUMIFS($AL6:$BH6,$AL7:$BH7,BO$2,$AL8:$BH8,"=бартер")</f>
        <v>0</v>
      </c>
      <c r="BR6" s="32">
        <f>SUMIFS($AL6:$BH6,$AL7:$BH7,BO$2,$AL8:$BH8,"=продано")+SUMIFS($AL6:$BH6,$AL7:$BH7,BO$2,$AL8:$BH8,"=подписка")</f>
        <v>0</v>
      </c>
      <c r="BS6" s="32"/>
      <c r="BT6" s="32"/>
      <c r="BU6" s="5">
        <f>SUMIFS($AL6:$BH6,$AL7:$BH7,BU$2)-SUMIFS($AL6:$BH6,$AL7:$BH7,BU$2,$AL8:$BH8,"=бартер")</f>
        <v>0</v>
      </c>
      <c r="BX6" s="32">
        <f>SUMIFS($AL6:$BH6,$AL7:$BH7,BU$2,$AL8:$BH8,"=продано")+SUMIFS($AL6:$BH6,$AL7:$BH7,BU$2,$AL8:$BH8,"=подписка")</f>
        <v>0</v>
      </c>
      <c r="BY6" s="32"/>
      <c r="BZ6" s="32"/>
      <c r="CA6" s="5">
        <f>SUMIFS($AL6:$BH6,$AL7:$BH7,CA$2)-SUMIFS($AL6:$BH6,$AL7:$BH7,CA$2,$AL8:$BH8,"=бартер")</f>
        <v>0</v>
      </c>
      <c r="CD6" s="32">
        <f>SUMIFS($AL6:$BH6,$AL7:$BH7,CA$2,$AL8:$BH8,"=продано")+SUMIFS($AL6:$BH6,$AL7:$BH7,CA$2,$AL8:$BH8,"=подписка")</f>
        <v>0</v>
      </c>
      <c r="CE6" s="32"/>
      <c r="CF6" s="32"/>
      <c r="CG6" s="5">
        <f>SUMIFS($AL6:$BH6,$AL7:$BH7,CG$2)-SUMIFS($AL6:$BH6,$AL7:$BH7,CG$2,$AL8:$BH8,"=бартер")</f>
        <v>0</v>
      </c>
      <c r="CJ6" s="32">
        <f>SUMIFS($AL6:$BH6,$AL7:$BH7,CG$2,$AL8:$BH8,"=продано")+SUMIFS($AL6:$BH6,$AL7:$BH7,CG$2,$AL8:$BH8,"=подписка")</f>
        <v>0</v>
      </c>
      <c r="CK6" s="32"/>
      <c r="CL6" s="32"/>
      <c r="CM6" s="5">
        <f>SUMIFS($AL6:$BH6,$AL7:$BH7,CM$2)-SUMIFS($AL6:$BH6,$AL7:$BH7,CM$2,$AL8:$BH8,"=бартер")</f>
        <v>0</v>
      </c>
      <c r="CP6" s="32">
        <f>SUMIFS($AL6:$BH6,$AL7:$BH7,CM$2,$AL8:$BH8,"=продано")+SUMIFS($AL6:$BH6,$AL7:$BH7,CM$2,$AL8:$BH8,"=подписка")</f>
        <v>0</v>
      </c>
      <c r="CQ6" s="32"/>
      <c r="CR6" s="32"/>
      <c r="CS6" s="5">
        <f>SUMIFS($AL6:$BH6,$AL7:$BH7,CS$2)-SUMIFS($AL6:$BH6,$AL7:$BH7,CS$2,$AL8:$BH8,"=бартер")</f>
        <v>0</v>
      </c>
      <c r="CV6" s="32">
        <f>SUMIFS($AL6:$BH6,$AL7:$BH7,CS$2,$AL8:$BH8,"=продано")+SUMIFS($AL6:$BH6,$AL7:$BH7,CS$2,$AL8:$BH8,"=подписка")</f>
        <v>0</v>
      </c>
      <c r="CW6" s="32"/>
      <c r="CX6" s="32"/>
      <c r="CY6" s="5">
        <f>SUMIFS($AL6:$BH6,$AL7:$BH7,CY$2)-SUMIFS($AL6:$BH6,$AL7:$BH7,CY$2,$AL8:$BH8,"=бартер")</f>
        <v>0</v>
      </c>
      <c r="DB6" s="32">
        <f>SUMIFS($AL6:$BH6,$AL7:$BH7,CY$2,$AL8:$BH8,"=продано")+SUMIFS($AL6:$BH6,$AL7:$BH7,CY$2,$AL8:$BH8,"=подписка")</f>
        <v>0</v>
      </c>
      <c r="DC6" s="32"/>
      <c r="DD6" s="32"/>
      <c r="DE6" s="5">
        <f>SUMIFS($AL6:$BH6,$AL7:$BH7,DE$2)-SUMIFS($AL6:$BH6,$AL7:$BH7,DE$2,$AL8:$BH8,"=бартер")</f>
        <v>0</v>
      </c>
      <c r="DH6" s="32">
        <f>SUMIFS($AL6:$BH6,$AL7:$BH7,DE$2,$AL8:$BH8,"=продано")+SUMIFS($AL6:$BH6,$AL7:$BH7,DE$2,$AL8:$BH8,"=подписка")</f>
        <v>0</v>
      </c>
      <c r="DI6" s="32"/>
      <c r="DJ6" s="32"/>
      <c r="DK6" s="5">
        <f>SUMIFS($AL6:$BH6,$AL7:$BH7,DK$2)-SUMIFS($AL6:$BH6,$AL7:$BH7,DK$2,$AL8:$BH8,"=бартер")</f>
        <v>0</v>
      </c>
      <c r="DN6" s="32">
        <f>SUMIFS($AL6:$BH6,$AL7:$BH7,DK$2,$AL8:$BH8,"=продано")+SUMIFS($AL6:$BH6,$AL7:$BH7,DK$2,$AL8:$BH8,"=подписка")</f>
        <v>0</v>
      </c>
      <c r="DO6" s="32"/>
      <c r="DP6" s="32"/>
      <c r="DQ6" s="6"/>
    </row>
    <row r="7" hidden="1">
      <c r="A7" s="7"/>
      <c r="B7" s="8"/>
      <c r="C7" s="8"/>
      <c r="D7" s="8"/>
      <c r="E7" s="33"/>
      <c r="F7" s="33"/>
      <c r="G7" s="33"/>
      <c r="H7" s="10"/>
      <c r="I7" s="10"/>
      <c r="J7" s="10"/>
      <c r="K7" s="34"/>
      <c r="L7" s="34"/>
      <c r="M7" s="34"/>
      <c r="N7" s="11"/>
      <c r="O7" s="11"/>
      <c r="P7" s="35"/>
      <c r="Q7" s="35"/>
      <c r="R7" s="12"/>
      <c r="S7" s="12"/>
      <c r="T7" s="12"/>
      <c r="U7" s="36"/>
      <c r="V7" s="36"/>
      <c r="W7" s="36"/>
      <c r="X7" s="13"/>
      <c r="Y7" s="13"/>
      <c r="Z7" s="13"/>
      <c r="AA7" s="8"/>
      <c r="AB7" s="8"/>
      <c r="AC7" s="8"/>
      <c r="AD7" s="14"/>
      <c r="AE7" s="14"/>
      <c r="AF7" s="14"/>
      <c r="AG7" s="14"/>
      <c r="AH7" s="14"/>
      <c r="AI7" s="14"/>
      <c r="AJ7" s="37"/>
      <c r="AK7" s="50" t="s">
        <v>43</v>
      </c>
      <c r="AL7" s="51"/>
      <c r="AM7" s="51"/>
      <c r="AN7" s="51"/>
      <c r="AO7" s="51"/>
      <c r="AP7" s="52"/>
      <c r="AQ7" s="52"/>
      <c r="AR7" s="52"/>
      <c r="AS7" s="51"/>
      <c r="AT7" s="53"/>
      <c r="AU7" s="51"/>
      <c r="AV7" s="51"/>
      <c r="AW7" s="51"/>
      <c r="AX7" s="52"/>
      <c r="AY7" s="52"/>
      <c r="AZ7" s="52"/>
      <c r="BA7" s="52"/>
      <c r="BB7" s="52"/>
      <c r="BC7" s="54"/>
      <c r="BD7" s="54"/>
      <c r="BE7" s="54"/>
      <c r="BF7" s="54"/>
      <c r="BG7" s="54"/>
      <c r="BH7" s="55"/>
      <c r="BK7" s="5">
        <f>COUNTIFS($AL7:$BH7,BI$2)-COUNTIFS($AL7:$BH7,BI$2,$AL8:$BH8,"=бартер")</f>
        <v>0</v>
      </c>
      <c r="BL7" s="32"/>
      <c r="BM7" s="32"/>
      <c r="BN7" s="32">
        <f>COUNTIFS($AL7:$BH7,BI$2,$AL8:$BH8,"=продано")+COUNTIFS($AL7:$BH7,BI$2,$AL8:$BH8,"=подписка")</f>
        <v>0</v>
      </c>
      <c r="BQ7" s="5">
        <f>COUNTIFS($AL7:$BH7,BO$2)-COUNTIFS($AL7:$BH7,BO$2,$AL8:$BH8,"=бартер")</f>
        <v>0</v>
      </c>
      <c r="BR7" s="32"/>
      <c r="BS7" s="32"/>
      <c r="BT7" s="32">
        <f>COUNTIFS($AL7:$BH7,BO$2,$AL8:$BH8,"=продано")+COUNTIFS($AL7:$BH7,BO$2,$AL8:$BH8,"=подписка")</f>
        <v>0</v>
      </c>
      <c r="BW7" s="5">
        <f>COUNTIFS($AL7:$BH7,BU$2)-COUNTIFS($AL7:$BH7,BU$2,$AL8:$BH8,"=бартер")</f>
        <v>0</v>
      </c>
      <c r="BX7" s="32"/>
      <c r="BY7" s="32"/>
      <c r="BZ7" s="32">
        <f>COUNTIFS($AL7:$BH7,BU$2,$AL8:$BH8,"=продано")+COUNTIFS($AL7:$BH7,BU$2,$AL8:$BH8,"=подписка")</f>
        <v>0</v>
      </c>
      <c r="CC7" s="5">
        <f>COUNTIFS($AL7:$BH7,CA$2)-COUNTIFS($AL7:$BH7,CA$2,$AL8:$BH8,"=бартер")</f>
        <v>0</v>
      </c>
      <c r="CD7" s="32"/>
      <c r="CE7" s="32"/>
      <c r="CF7" s="32">
        <f>COUNTIFS($AL7:$BH7,CA$2,$AL8:$BH8,"=продано")+COUNTIFS($AL7:$BH7,CA$2,$AL8:$BH8,"=подписка")</f>
        <v>0</v>
      </c>
      <c r="CI7" s="5">
        <f>COUNTIFS($AL7:$BH7,CG$2)-COUNTIFS($AL7:$BH7,CG$2,$AL8:$BH8,"=бартер")</f>
        <v>0</v>
      </c>
      <c r="CJ7" s="32"/>
      <c r="CK7" s="32"/>
      <c r="CL7" s="32">
        <f>COUNTIFS($AL7:$BH7,CG$2,$AL8:$BH8,"=продано")+COUNTIFS($AL7:$BH7,CG$2,$AL8:$BH8,"=подписка")</f>
        <v>0</v>
      </c>
      <c r="CO7" s="5">
        <f>COUNTIFS($AL7:$BH7,CM$2)-COUNTIFS($AL7:$BH7,CM$2,$AL8:$BH8,"=бартер")</f>
        <v>0</v>
      </c>
      <c r="CP7" s="32"/>
      <c r="CQ7" s="32"/>
      <c r="CR7" s="32">
        <f>COUNTIFS($AL7:$BH7,CM$2,$AL8:$BH8,"=продано")+COUNTIFS($AL7:$BH7,CM$2,$AL8:$BH8,"=подписка")</f>
        <v>0</v>
      </c>
      <c r="CU7" s="5">
        <f>COUNTIFS($AL7:$BH7,CS$2)-COUNTIFS($AL7:$BH7,CS$2,$AL8:$BH8,"=бартер")</f>
        <v>0</v>
      </c>
      <c r="CV7" s="32"/>
      <c r="CW7" s="32"/>
      <c r="CX7" s="32">
        <f>COUNTIFS($AL7:$BH7,CS$2,$AL8:$BH8,"=продано")+COUNTIFS($AL7:$BH7,CS$2,$AL8:$BH8,"=подписка")</f>
        <v>0</v>
      </c>
      <c r="DA7" s="5">
        <f>COUNTIFS($AL7:$BH7,CY$2)-COUNTIFS($AL7:$BH7,CY$2,$AL8:$BH8,"=бартер")</f>
        <v>0</v>
      </c>
      <c r="DB7" s="32"/>
      <c r="DC7" s="32"/>
      <c r="DD7" s="32">
        <f>COUNTIFS($AL7:$BH7,CY$2,$AL8:$BH8,"=продано")+COUNTIFS($AL7:$BH7,CY$2,$AL8:$BH8,"=подписка")</f>
        <v>0</v>
      </c>
      <c r="DG7" s="5">
        <f>COUNTIFS($AL7:$BH7,DE$2)-COUNTIFS($AL7:$BH7,DE$2,$AL8:$BH8,"=бартер")</f>
        <v>0</v>
      </c>
      <c r="DH7" s="32"/>
      <c r="DI7" s="32"/>
      <c r="DJ7" s="32">
        <f>COUNTIFS($AL7:$BH7,DE$2,$AL8:$BH8,"=продано")+COUNTIFS($AL7:$BH7,DE$2,$AL8:$BH8,"=подписка")</f>
        <v>0</v>
      </c>
      <c r="DM7" s="5">
        <f>COUNTIFS($AL7:$BH7,DK$2)-COUNTIFS($AL7:$BH7,DK$2,$AL8:$BH8,"=бартер")</f>
        <v>0</v>
      </c>
      <c r="DN7" s="32"/>
      <c r="DO7" s="32"/>
      <c r="DP7" s="32">
        <f>COUNTIFS($AL7:$BH7,DK$2,$AL8:$BH8,"=продано")+COUNTIFS($AL7:$BH7,DK$2,$AL8:$BH8,"=подписка")</f>
        <v>0</v>
      </c>
      <c r="DQ7" s="6"/>
    </row>
    <row r="8" hidden="1">
      <c r="A8" s="7"/>
      <c r="B8" s="8"/>
      <c r="C8" s="8"/>
      <c r="D8" s="8"/>
      <c r="E8" s="33"/>
      <c r="F8" s="33"/>
      <c r="G8" s="33"/>
      <c r="H8" s="10"/>
      <c r="I8" s="10"/>
      <c r="J8" s="10"/>
      <c r="K8" s="34"/>
      <c r="L8" s="34"/>
      <c r="M8" s="34"/>
      <c r="N8" s="11"/>
      <c r="O8" s="11"/>
      <c r="P8" s="35"/>
      <c r="Q8" s="35"/>
      <c r="R8" s="12"/>
      <c r="S8" s="12"/>
      <c r="T8" s="12"/>
      <c r="U8" s="36"/>
      <c r="V8" s="36"/>
      <c r="W8" s="36"/>
      <c r="X8" s="13"/>
      <c r="Y8" s="13"/>
      <c r="Z8" s="13"/>
      <c r="AA8" s="8"/>
      <c r="AB8" s="8"/>
      <c r="AC8" s="8"/>
      <c r="AD8" s="14"/>
      <c r="AE8" s="14"/>
      <c r="AF8" s="14"/>
      <c r="AG8" s="14"/>
      <c r="AH8" s="14"/>
      <c r="AI8" s="14"/>
      <c r="AJ8" s="56"/>
      <c r="AK8" s="50" t="s">
        <v>44</v>
      </c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DQ8" s="6"/>
    </row>
    <row r="9" hidden="1">
      <c r="A9" s="7"/>
      <c r="B9" s="22"/>
      <c r="C9" s="22"/>
      <c r="D9" s="22"/>
      <c r="E9" s="23"/>
      <c r="F9" s="22"/>
      <c r="G9" s="24"/>
      <c r="H9" s="22"/>
      <c r="I9" s="22"/>
      <c r="J9" s="22"/>
      <c r="K9" s="23"/>
      <c r="L9" s="22"/>
      <c r="M9" s="24"/>
      <c r="N9" s="25"/>
      <c r="O9" s="25"/>
      <c r="P9" s="23"/>
      <c r="Q9" s="24"/>
      <c r="R9" s="5"/>
      <c r="S9" s="5"/>
      <c r="T9" s="5"/>
      <c r="U9" s="26"/>
      <c r="V9" s="5"/>
      <c r="W9" s="27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28" t="s">
        <v>45</v>
      </c>
      <c r="AK9" s="57" t="s">
        <v>39</v>
      </c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58"/>
      <c r="BL9" s="32"/>
      <c r="BM9" s="32"/>
      <c r="BN9" s="32"/>
      <c r="BR9" s="32"/>
      <c r="BS9" s="32"/>
      <c r="BT9" s="32"/>
      <c r="BX9" s="32"/>
      <c r="BY9" s="32"/>
      <c r="BZ9" s="32"/>
      <c r="CD9" s="32"/>
      <c r="CE9" s="32"/>
      <c r="CF9" s="32"/>
      <c r="CJ9" s="32"/>
      <c r="CK9" s="32"/>
      <c r="CL9" s="32"/>
      <c r="CP9" s="32"/>
      <c r="CQ9" s="32"/>
      <c r="CR9" s="32"/>
      <c r="CV9" s="32"/>
      <c r="CW9" s="32"/>
      <c r="CX9" s="32"/>
      <c r="DB9" s="32"/>
      <c r="DC9" s="32"/>
      <c r="DD9" s="32"/>
      <c r="DH9" s="32"/>
      <c r="DI9" s="32"/>
      <c r="DJ9" s="32"/>
      <c r="DN9" s="32"/>
      <c r="DO9" s="32"/>
      <c r="DP9" s="32"/>
      <c r="DQ9" s="6"/>
    </row>
    <row r="10" hidden="1">
      <c r="A10" s="7"/>
      <c r="B10" s="8">
        <f>SUM(AL10:BH10)</f>
        <v>0</v>
      </c>
      <c r="C10" s="8"/>
      <c r="D10" s="8"/>
      <c r="E10" s="33">
        <f>SUMIFS(AL10:BH10,AL13:BH13,"=к")</f>
        <v>0</v>
      </c>
      <c r="F10" s="33"/>
      <c r="G10" s="33"/>
      <c r="H10" s="10">
        <f>SUMIFS(AL10:BH10,AL14:BH14,"=продано")</f>
        <v>0</v>
      </c>
      <c r="I10" s="10"/>
      <c r="J10" s="10"/>
      <c r="K10" s="34">
        <f>SUMIFS(AL10:BH10,AL14:BH14,"=продано",AL13:BH13,"=к")</f>
        <v>0</v>
      </c>
      <c r="L10" s="34"/>
      <c r="M10" s="34"/>
      <c r="N10" s="11">
        <f>SUMIFS(AL10:BH10,AL14:BH14,"=бартер")</f>
        <v>0</v>
      </c>
      <c r="O10" s="11"/>
      <c r="P10" s="35">
        <f>SUMIFS(AL10:BH10,AL14:BH14,"=бартер",AL13:BH13,"=к")</f>
        <v>0</v>
      </c>
      <c r="Q10" s="35"/>
      <c r="R10" s="12">
        <f>SUMIFS(AL10:BH10,AL14:BH14,"=скрыто")</f>
        <v>0</v>
      </c>
      <c r="S10" s="12"/>
      <c r="T10" s="12"/>
      <c r="U10" s="36">
        <f>SUMIFS(AL10:BH10,AL14:BH14,"=скрыто",AL13:BH13,"=к")</f>
        <v>0</v>
      </c>
      <c r="V10" s="36"/>
      <c r="W10" s="36"/>
      <c r="X10" s="13">
        <f>SUMIFS(AL10:BH10,AL14:BH14,"=аванс")</f>
        <v>0</v>
      </c>
      <c r="Y10" s="13"/>
      <c r="Z10" s="13"/>
      <c r="AA10" s="8">
        <f>SUMIFS(AL10:BH10,AL14:BH14,"=Бронь")</f>
        <v>0</v>
      </c>
      <c r="AB10" s="8"/>
      <c r="AC10" s="8"/>
      <c r="AD10" s="14">
        <f>SUMIFS(AL10:BH10,AL14:BH14,"=подписка")</f>
        <v>0</v>
      </c>
      <c r="AE10" s="14"/>
      <c r="AF10" s="14"/>
      <c r="AG10" s="14">
        <f>SUMIFS(AL10:BH10,AL14:BH14,"=подписка",AL13:BH13,"=к")</f>
        <v>0</v>
      </c>
      <c r="AH10" s="14"/>
      <c r="AI10" s="14"/>
      <c r="AJ10" s="37"/>
      <c r="AK10" s="38" t="s">
        <v>40</v>
      </c>
      <c r="AL10" s="39"/>
      <c r="AM10" s="39"/>
      <c r="AN10" s="39"/>
      <c r="AO10" s="39"/>
      <c r="AP10" s="40"/>
      <c r="AQ10" s="40"/>
      <c r="AR10" s="40"/>
      <c r="AS10" s="40"/>
      <c r="AT10" s="41"/>
      <c r="AU10" s="39"/>
      <c r="AV10" s="39"/>
      <c r="AW10" s="39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39"/>
      <c r="BJ10" s="5">
        <f>SUMIFS($AL10:$BH10,$AL13:$BH13,BI$2)-SUMIFS($AL10:$BH10,$AL13:$BH13,BI$2,$AL14:$BH14,"=бартер")</f>
        <v>0</v>
      </c>
      <c r="BL10" s="32"/>
      <c r="BM10" s="32">
        <f>SUMIFS($AL10:$BH10,$AL13:$BH13,BI$2,$AL14:$BH14,"=продано")+SUMIFS($AL10:$BH10,$AL13:$BH13,BI$2,$AL14:$BH14,"=подписка")</f>
        <v>0</v>
      </c>
      <c r="BN10" s="32"/>
      <c r="BP10" s="5">
        <f>SUMIFS($AL10:$BH10,$AL13:$BH13,BO$2)-SUMIFS($AL10:$BH10,$AL13:$BH13,BO$2,$AL14:$BH14,"=бартер")</f>
        <v>0</v>
      </c>
      <c r="BR10" s="32"/>
      <c r="BS10" s="32">
        <f>SUMIFS($AL10:$BH10,$AL13:$BH13,BO$2,$AL14:$BH14,"=продано")+SUMIFS($AL10:$BH10,$AL13:$BH13,BO$2,$AL14:$BH14,"=подписка")</f>
        <v>0</v>
      </c>
      <c r="BT10" s="32"/>
      <c r="BV10" s="5">
        <f>SUMIFS($AL10:$BH10,$AL13:$BH13,BU$2)-SUMIFS($AL10:$BH10,$AL13:$BH13,BU$2,$AL14:$BH14,"=бартер")</f>
        <v>0</v>
      </c>
      <c r="BX10" s="32"/>
      <c r="BY10" s="32">
        <f>SUMIFS($AL10:$BH10,$AL13:$BH13,BU$2,$AL14:$BH14,"=продано")+SUMIFS($AL10:$BH10,$AL13:$BH13,BU$2,$AL14:$BH14,"=подписка")</f>
        <v>0</v>
      </c>
      <c r="BZ10" s="32"/>
      <c r="CB10" s="5">
        <f>SUMIFS($AL10:$BH10,$AL13:$BH13,CA$2)-SUMIFS($AL10:$BH10,$AL13:$BH13,CA$2,$AL14:$BH14,"=бартер")</f>
        <v>0</v>
      </c>
      <c r="CD10" s="32"/>
      <c r="CE10" s="32">
        <f>SUMIFS($AL10:$BH10,$AL13:$BH13,CA$2,$AL14:$BH14,"=продано")+SUMIFS($AL10:$BH10,$AL13:$BH13,CA$2,$AL14:$BH14,"=подписка")</f>
        <v>0</v>
      </c>
      <c r="CF10" s="32"/>
      <c r="CH10" s="5">
        <f>SUMIFS($AL10:$BH10,$AL13:$BH13,CG$2)-SUMIFS($AL10:$BH10,$AL13:$BH13,CG$2,$AL14:$BH14,"=бартер")</f>
        <v>0</v>
      </c>
      <c r="CJ10" s="32"/>
      <c r="CK10" s="32">
        <f>SUMIFS($AL10:$BH10,$AL13:$BH13,CG$2,$AL14:$BH14,"=продано")+SUMIFS($AL10:$BH10,$AL13:$BH13,CG$2,$AL14:$BH14,"=подписка")</f>
        <v>0</v>
      </c>
      <c r="CL10" s="32"/>
      <c r="CN10" s="5">
        <f>SUMIFS($AL10:$BH10,$AL13:$BH13,CM$2)-SUMIFS($AL10:$BH10,$AL13:$BH13,CM$2,$AL14:$BH14,"=бартер")</f>
        <v>0</v>
      </c>
      <c r="CP10" s="32"/>
      <c r="CQ10" s="32">
        <f>SUMIFS($AL10:$BH10,$AL13:$BH13,CM$2,$AL14:$BH14,"=продано")+SUMIFS($AL10:$BH10,$AL13:$BH13,CM$2,$AL14:$BH14,"=подписка")</f>
        <v>0</v>
      </c>
      <c r="CR10" s="32"/>
      <c r="CT10" s="5">
        <f>SUMIFS($AL10:$BH10,$AL13:$BH13,CS$2)-SUMIFS($AL10:$BH10,$AL13:$BH13,CS$2,$AL14:$BH14,"=бартер")</f>
        <v>0</v>
      </c>
      <c r="CV10" s="32"/>
      <c r="CW10" s="32">
        <f>SUMIFS($AL10:$BH10,$AL13:$BH13,CS$2,$AL14:$BH14,"=продано")+SUMIFS($AL10:$BH10,$AL13:$BH13,CS$2,$AL14:$BH14,"=подписка")</f>
        <v>0</v>
      </c>
      <c r="CX10" s="32"/>
      <c r="CZ10" s="5">
        <f>SUMIFS($AL10:$BH10,$AL13:$BH13,CY$2)-SUMIFS($AL10:$BH10,$AL13:$BH13,CY$2,$AL14:$BH14,"=бартер")</f>
        <v>0</v>
      </c>
      <c r="DB10" s="32"/>
      <c r="DC10" s="32">
        <f>SUMIFS($AL10:$BH10,$AL13:$BH13,CY$2,$AL14:$BH14,"=продано")+SUMIFS($AL10:$BH10,$AL13:$BH13,CY$2,$AL14:$BH14,"=подписка")</f>
        <v>0</v>
      </c>
      <c r="DD10" s="32"/>
      <c r="DF10" s="5">
        <f>SUMIFS($AL10:$BH10,$AL13:$BH13,DE$2)-SUMIFS($AL10:$BH10,$AL13:$BH13,DE$2,$AL14:$BH14,"=бартер")</f>
        <v>0</v>
      </c>
      <c r="DH10" s="32"/>
      <c r="DI10" s="32">
        <f>SUMIFS($AL10:$BH10,$AL13:$BH13,DE$2,$AL14:$BH14,"=продано")+SUMIFS($AL10:$BH10,$AL13:$BH13,DE$2,$AL14:$BH14,"=подписка")</f>
        <v>0</v>
      </c>
      <c r="DJ10" s="32"/>
      <c r="DL10" s="5">
        <f>SUMIFS($AL10:$BH10,$AL13:$BH13,DK$2)-SUMIFS($AL10:$BH10,$AL13:$BH13,DK$2,$AL14:$BH14,"=бартер")</f>
        <v>0</v>
      </c>
      <c r="DN10" s="32"/>
      <c r="DO10" s="32">
        <f>SUMIFS($AL10:$BH10,$AL13:$BH13,DK$2,$AL14:$BH14,"=продано")+SUMIFS($AL10:$BH10,$AL13:$BH13,DK$2,$AL14:$BH14,"=подписка")</f>
        <v>0</v>
      </c>
      <c r="DP10" s="32"/>
      <c r="DQ10" s="6"/>
    </row>
    <row r="11" hidden="1">
      <c r="A11" s="7"/>
      <c r="B11" s="8"/>
      <c r="C11" s="8"/>
      <c r="D11" s="8">
        <f>COUNT(AL10:BH10)</f>
        <v>0</v>
      </c>
      <c r="E11" s="33"/>
      <c r="F11" s="33"/>
      <c r="G11" s="33">
        <f>COUNTIFS(AL13:BH13,"=к")</f>
        <v>0</v>
      </c>
      <c r="H11" s="10"/>
      <c r="I11" s="10"/>
      <c r="J11" s="10">
        <f>COUNTIFS(AL14:BH14,"=продано")</f>
        <v>0</v>
      </c>
      <c r="K11" s="34"/>
      <c r="L11" s="34"/>
      <c r="M11" s="34">
        <f>COUNTIFS(AL13:BH13,"=к",AL14:BH14,"=продано")</f>
        <v>0</v>
      </c>
      <c r="N11" s="11"/>
      <c r="O11" s="11">
        <f>COUNTIFS(AL14:BH14,"=бартер")</f>
        <v>0</v>
      </c>
      <c r="P11" s="35"/>
      <c r="Q11" s="35">
        <f>COUNTIFS(AL14:BH14,"=бартер",AL13:BH13,"=к")</f>
        <v>0</v>
      </c>
      <c r="R11" s="12"/>
      <c r="S11" s="12"/>
      <c r="T11" s="12">
        <f>COUNTIFS(AL14:BH14,"=скрыто")</f>
        <v>0</v>
      </c>
      <c r="U11" s="36"/>
      <c r="V11" s="36"/>
      <c r="W11" s="36">
        <f>COUNTIFS(AL14:BH14,"=скрыто",AL13:BH13,"=к")</f>
        <v>0</v>
      </c>
      <c r="X11" s="13"/>
      <c r="Y11" s="13"/>
      <c r="Z11" s="13">
        <f>COUNTIFS(AL14:BH14,"=аванс")</f>
        <v>0</v>
      </c>
      <c r="AA11" s="8"/>
      <c r="AB11" s="8"/>
      <c r="AC11" s="8">
        <f>COUNTIFS(AL14:BH14,"=Бронь")</f>
        <v>0</v>
      </c>
      <c r="AD11" s="14"/>
      <c r="AE11" s="14"/>
      <c r="AF11" s="14">
        <f>COUNTIFS(AL14:BH14,"=подписка")</f>
        <v>0</v>
      </c>
      <c r="AG11" s="14"/>
      <c r="AH11" s="14"/>
      <c r="AI11" s="14">
        <f>COUNTIFS(AL14:BH14,"=подписка",AL13:BH13,"=к")</f>
        <v>0</v>
      </c>
      <c r="AJ11" s="37"/>
      <c r="AK11" s="38" t="s">
        <v>41</v>
      </c>
      <c r="AL11" s="43"/>
      <c r="AM11" s="43"/>
      <c r="AN11" s="43"/>
      <c r="AO11" s="43"/>
      <c r="AP11" s="44"/>
      <c r="AQ11" s="44"/>
      <c r="AR11" s="44"/>
      <c r="AS11" s="44"/>
      <c r="AT11" s="45"/>
      <c r="AU11" s="46"/>
      <c r="AV11" s="46"/>
      <c r="AW11" s="46"/>
      <c r="AX11" s="44"/>
      <c r="AY11" s="44"/>
      <c r="AZ11" s="44"/>
      <c r="BA11" s="44"/>
      <c r="BB11" s="44"/>
      <c r="BC11" s="47"/>
      <c r="BD11" s="47"/>
      <c r="BE11" s="47"/>
      <c r="BF11" s="47"/>
      <c r="BG11" s="47"/>
      <c r="BH11" s="48"/>
      <c r="BL11" s="32"/>
      <c r="BM11" s="32"/>
      <c r="BN11" s="32"/>
      <c r="BR11" s="32"/>
      <c r="BS11" s="32"/>
      <c r="BT11" s="32"/>
      <c r="BX11" s="32"/>
      <c r="BY11" s="32"/>
      <c r="BZ11" s="32"/>
      <c r="CD11" s="32"/>
      <c r="CE11" s="32"/>
      <c r="CF11" s="32"/>
      <c r="CJ11" s="32"/>
      <c r="CK11" s="32"/>
      <c r="CL11" s="32"/>
      <c r="CP11" s="32"/>
      <c r="CQ11" s="32"/>
      <c r="CR11" s="32"/>
      <c r="CV11" s="32"/>
      <c r="CW11" s="32"/>
      <c r="CX11" s="32"/>
      <c r="DB11" s="32"/>
      <c r="DC11" s="32"/>
      <c r="DD11" s="32"/>
      <c r="DH11" s="32"/>
      <c r="DI11" s="32"/>
      <c r="DJ11" s="32"/>
      <c r="DN11" s="32"/>
      <c r="DO11" s="32"/>
      <c r="DP11" s="32"/>
      <c r="DQ11" s="6"/>
    </row>
    <row r="12" hidden="1">
      <c r="A12" s="7"/>
      <c r="B12" s="8"/>
      <c r="C12" s="8">
        <f>SUM(AL12:BH12)</f>
        <v>0</v>
      </c>
      <c r="D12" s="8"/>
      <c r="E12" s="33"/>
      <c r="F12" s="33">
        <f>SUMIFS(AL12:BH12,AL13:BH13,"=к")</f>
        <v>0</v>
      </c>
      <c r="G12" s="33"/>
      <c r="H12" s="10"/>
      <c r="I12" s="10">
        <f>SUMIFS(AL12:BH12,AL14:BH14,"=продано")</f>
        <v>0</v>
      </c>
      <c r="J12" s="10"/>
      <c r="K12" s="34"/>
      <c r="L12" s="34">
        <f>SUMIFS(AL12:BH12,AL14:BH14,"=продано",AL13:BH13,"=к")</f>
        <v>0</v>
      </c>
      <c r="M12" s="34"/>
      <c r="N12" s="11"/>
      <c r="O12" s="11"/>
      <c r="P12" s="35"/>
      <c r="Q12" s="35"/>
      <c r="R12" s="12"/>
      <c r="S12" s="12">
        <f>SUMIFS(AL12:BH12,AL14:BH14,"=скрыто")</f>
        <v>0</v>
      </c>
      <c r="T12" s="12"/>
      <c r="U12" s="36"/>
      <c r="V12" s="36">
        <f>SUMIFS(AL12:BH12,AL14:BH14,"=скрыто",AL13:BH13,"=к")</f>
        <v>0</v>
      </c>
      <c r="W12" s="36"/>
      <c r="X12" s="13"/>
      <c r="Y12" s="13">
        <f>SUMIFS(AL12:BH12,AL14:BH14,"=аванс")</f>
        <v>0</v>
      </c>
      <c r="Z12" s="13"/>
      <c r="AA12" s="8"/>
      <c r="AB12" s="8">
        <f>SUMIFS(AL12:BH12,AL14:BH14,"=Бронь")</f>
        <v>0</v>
      </c>
      <c r="AC12" s="8"/>
      <c r="AD12" s="14"/>
      <c r="AE12" s="14">
        <f>SUMIFS(AL12:BH12,AL14:BH14,"=подписка")</f>
        <v>0</v>
      </c>
      <c r="AF12" s="14"/>
      <c r="AG12" s="14"/>
      <c r="AH12" s="14">
        <f>SUMIFS(AL12:BH12,AL14:BH14,"=подписка",AL13:BH13,"=к")</f>
        <v>0</v>
      </c>
      <c r="AI12" s="14"/>
      <c r="AJ12" s="37"/>
      <c r="AK12" s="38" t="s">
        <v>42</v>
      </c>
      <c r="AL12" s="59"/>
      <c r="AM12" s="59"/>
      <c r="AN12" s="59"/>
      <c r="AO12" s="5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5">
        <f>SUMIFS($AL12:$BH12,$AL13:$BH13,BI$2)-SUMIFS($AL12:$BH12,$AL13:$BH13,BI$2,$AL14:$BH14,"=бартер")</f>
        <v>0</v>
      </c>
      <c r="BL12" s="32">
        <f>SUMIFS($AL12:$BH12,$AL13:$BH13,BI$2,$AL14:$BH14,"=продано")+SUMIFS($AL12:$BH12,$AL13:$BH13,BI$2,$AL14:$BH14,"=подписка")</f>
        <v>0</v>
      </c>
      <c r="BM12" s="32"/>
      <c r="BN12" s="32"/>
      <c r="BO12" s="5">
        <f>SUMIFS($AL12:$BH12,$AL13:$BH13,BO$2)-SUMIFS($AL12:$BH12,$AL13:$BH13,BO$2,$AL14:$BH14,"=бартер")</f>
        <v>0</v>
      </c>
      <c r="BR12" s="32">
        <f>SUMIFS($AL12:$BH12,$AL13:$BH13,BO$2,$AL14:$BH14,"=продано")+SUMIFS($AL12:$BH12,$AL13:$BH13,BO$2,$AL14:$BH14,"=подписка")</f>
        <v>0</v>
      </c>
      <c r="BS12" s="32"/>
      <c r="BT12" s="32"/>
      <c r="BU12" s="5">
        <f>SUMIFS($AL12:$BH12,$AL13:$BH13,BU$2)-SUMIFS($AL12:$BH12,$AL13:$BH13,BU$2,$AL14:$BH14,"=бартер")</f>
        <v>0</v>
      </c>
      <c r="BX12" s="32">
        <f>SUMIFS($AL12:$BH12,$AL13:$BH13,BU$2,$AL14:$BH14,"=продано")+SUMIFS($AL12:$BH12,$AL13:$BH13,BU$2,$AL14:$BH14,"=подписка")</f>
        <v>0</v>
      </c>
      <c r="BY12" s="32"/>
      <c r="BZ12" s="32"/>
      <c r="CA12" s="5">
        <f>SUMIFS($AL12:$BH12,$AL13:$BH13,CA$2)-SUMIFS($AL12:$BH12,$AL13:$BH13,CA$2,$AL14:$BH14,"=бартер")</f>
        <v>0</v>
      </c>
      <c r="CD12" s="32">
        <f>SUMIFS($AL12:$BH12,$AL13:$BH13,CA$2,$AL14:$BH14,"=продано")+SUMIFS($AL12:$BH12,$AL13:$BH13,CA$2,$AL14:$BH14,"=подписка")</f>
        <v>0</v>
      </c>
      <c r="CE12" s="32"/>
      <c r="CF12" s="32"/>
      <c r="CG12" s="5">
        <f>SUMIFS($AL12:$BH12,$AL13:$BH13,CG$2)-SUMIFS($AL12:$BH12,$AL13:$BH13,CG$2,$AL14:$BH14,"=бартер")</f>
        <v>0</v>
      </c>
      <c r="CJ12" s="32">
        <f>SUMIFS($AL12:$BH12,$AL13:$BH13,CG$2,$AL14:$BH14,"=продано")+SUMIFS($AL12:$BH12,$AL13:$BH13,CG$2,$AL14:$BH14,"=подписка")</f>
        <v>0</v>
      </c>
      <c r="CK12" s="32"/>
      <c r="CL12" s="32"/>
      <c r="CM12" s="5">
        <f>SUMIFS($AL12:$BH12,$AL13:$BH13,CM$2)-SUMIFS($AL12:$BH12,$AL13:$BH13,CM$2,$AL14:$BH14,"=бартер")</f>
        <v>0</v>
      </c>
      <c r="CP12" s="32">
        <f>SUMIFS($AL12:$BH12,$AL13:$BH13,CM$2,$AL14:$BH14,"=продано")+SUMIFS($AL12:$BH12,$AL13:$BH13,CM$2,$AL14:$BH14,"=подписка")</f>
        <v>0</v>
      </c>
      <c r="CQ12" s="32"/>
      <c r="CR12" s="32"/>
      <c r="CS12" s="5">
        <f>SUMIFS($AL12:$BH12,$AL13:$BH13,CS$2)-SUMIFS($AL12:$BH12,$AL13:$BH13,CS$2,$AL14:$BH14,"=бартер")</f>
        <v>0</v>
      </c>
      <c r="CV12" s="32">
        <f>SUMIFS($AL12:$BH12,$AL13:$BH13,CS$2,$AL14:$BH14,"=продано")+SUMIFS($AL12:$BH12,$AL13:$BH13,CS$2,$AL14:$BH14,"=подписка")</f>
        <v>0</v>
      </c>
      <c r="CW12" s="32"/>
      <c r="CX12" s="32"/>
      <c r="CY12" s="5">
        <f>SUMIFS($AL12:$BH12,$AL13:$BH13,CY$2)-SUMIFS($AL12:$BH12,$AL13:$BH13,CY$2,$AL14:$BH14,"=бартер")</f>
        <v>0</v>
      </c>
      <c r="DB12" s="32">
        <f>SUMIFS($AL12:$BH12,$AL13:$BH13,CY$2,$AL14:$BH14,"=продано")+SUMIFS($AL12:$BH12,$AL13:$BH13,CY$2,$AL14:$BH14,"=подписка")</f>
        <v>0</v>
      </c>
      <c r="DC12" s="32"/>
      <c r="DD12" s="32"/>
      <c r="DE12" s="5">
        <f>SUMIFS($AL12:$BH12,$AL13:$BH13,DE$2)-SUMIFS($AL12:$BH12,$AL13:$BH13,DE$2,$AL14:$BH14,"=бартер")</f>
        <v>0</v>
      </c>
      <c r="DH12" s="32">
        <f>SUMIFS($AL12:$BH12,$AL13:$BH13,DE$2,$AL14:$BH14,"=продано")+SUMIFS($AL12:$BH12,$AL13:$BH13,DE$2,$AL14:$BH14,"=подписка")</f>
        <v>0</v>
      </c>
      <c r="DI12" s="32"/>
      <c r="DJ12" s="32"/>
      <c r="DK12" s="5">
        <f>SUMIFS($AL12:$BH12,$AL13:$BH13,DK$2)-SUMIFS($AL12:$BH12,$AL13:$BH13,DK$2,$AL14:$BH14,"=бартер")</f>
        <v>0</v>
      </c>
      <c r="DN12" s="32">
        <f>SUMIFS($AL12:$BH12,$AL13:$BH13,DK$2,$AL14:$BH14,"=продано")+SUMIFS($AL12:$BH12,$AL13:$BH13,DK$2,$AL14:$BH14,"=подписка")</f>
        <v>0</v>
      </c>
      <c r="DO12" s="32"/>
      <c r="DP12" s="32"/>
      <c r="DQ12" s="6"/>
    </row>
    <row r="13" hidden="1">
      <c r="A13" s="7"/>
      <c r="B13" s="8"/>
      <c r="C13" s="8"/>
      <c r="D13" s="8"/>
      <c r="E13" s="33"/>
      <c r="F13" s="33"/>
      <c r="G13" s="33"/>
      <c r="H13" s="10"/>
      <c r="I13" s="10"/>
      <c r="J13" s="10"/>
      <c r="K13" s="34"/>
      <c r="L13" s="34"/>
      <c r="M13" s="34"/>
      <c r="N13" s="11"/>
      <c r="O13" s="11"/>
      <c r="P13" s="35"/>
      <c r="Q13" s="35"/>
      <c r="R13" s="12"/>
      <c r="S13" s="12"/>
      <c r="T13" s="12"/>
      <c r="U13" s="36"/>
      <c r="V13" s="36"/>
      <c r="W13" s="36"/>
      <c r="X13" s="13"/>
      <c r="Y13" s="13"/>
      <c r="Z13" s="13"/>
      <c r="AA13" s="8"/>
      <c r="AB13" s="8"/>
      <c r="AC13" s="8"/>
      <c r="AD13" s="14"/>
      <c r="AE13" s="14"/>
      <c r="AF13" s="14"/>
      <c r="AG13" s="14"/>
      <c r="AH13" s="14"/>
      <c r="AI13" s="14"/>
      <c r="AJ13" s="37"/>
      <c r="AK13" s="50" t="s">
        <v>43</v>
      </c>
      <c r="AL13" s="51"/>
      <c r="AM13" s="51"/>
      <c r="AN13" s="51"/>
      <c r="AO13" s="51"/>
      <c r="AP13" s="52"/>
      <c r="AQ13" s="52"/>
      <c r="AR13" s="52"/>
      <c r="AS13" s="51"/>
      <c r="AT13" s="53"/>
      <c r="AU13" s="51"/>
      <c r="AV13" s="51"/>
      <c r="AW13" s="51"/>
      <c r="AX13" s="52"/>
      <c r="AY13" s="52"/>
      <c r="AZ13" s="52"/>
      <c r="BA13" s="52"/>
      <c r="BB13" s="52"/>
      <c r="BC13" s="54"/>
      <c r="BD13" s="54"/>
      <c r="BE13" s="54"/>
      <c r="BF13" s="54"/>
      <c r="BG13" s="54"/>
      <c r="BH13" s="55"/>
      <c r="BK13" s="5">
        <f>COUNTIFS($AL13:$BH13,BI$2)-COUNTIFS($AL13:$BH13,BI$2,$AL14:$BH14,"=бартер")</f>
        <v>0</v>
      </c>
      <c r="BL13" s="32"/>
      <c r="BM13" s="32"/>
      <c r="BN13" s="32">
        <f>COUNTIFS($AL13:$BH13,BI$2,$AL14:$BH14,"=продано")+COUNTIFS($AL13:$BH13,BI$2,$AL14:$BH14,"=подписка")</f>
        <v>0</v>
      </c>
      <c r="BQ13" s="5">
        <f>COUNTIFS($AL13:$BH13,BO$2)-COUNTIFS($AL13:$BH13,BO$2,$AL14:$BH14,"=бартер")</f>
        <v>0</v>
      </c>
      <c r="BR13" s="32"/>
      <c r="BS13" s="32"/>
      <c r="BT13" s="32">
        <f>COUNTIFS($AL13:$BH13,BO$2,$AL14:$BH14,"=продано")+COUNTIFS($AL13:$BH13,BO$2,$AL14:$BH14,"=подписка")</f>
        <v>0</v>
      </c>
      <c r="BW13" s="5">
        <f>COUNTIFS($AL13:$BH13,BU$2)-COUNTIFS($AL13:$BH13,BU$2,$AL14:$BH14,"=бартер")</f>
        <v>0</v>
      </c>
      <c r="BX13" s="32"/>
      <c r="BY13" s="32"/>
      <c r="BZ13" s="32">
        <f>COUNTIFS($AL13:$BH13,BU$2,$AL14:$BH14,"=продано")+COUNTIFS($AL13:$BH13,BU$2,$AL14:$BH14,"=подписка")</f>
        <v>0</v>
      </c>
      <c r="CC13" s="5">
        <f>COUNTIFS($AL13:$BH13,CA$2)-COUNTIFS($AL13:$BH13,CA$2,$AL14:$BH14,"=бартер")</f>
        <v>0</v>
      </c>
      <c r="CD13" s="32"/>
      <c r="CE13" s="32"/>
      <c r="CF13" s="32">
        <f>COUNTIFS($AL13:$BH13,CA$2,$AL14:$BH14,"=продано")+COUNTIFS($AL13:$BH13,CA$2,$AL14:$BH14,"=подписка")</f>
        <v>0</v>
      </c>
      <c r="CI13" s="5">
        <f>COUNTIFS($AL13:$BH13,CG$2)-COUNTIFS($AL13:$BH13,CG$2,$AL14:$BH14,"=бартер")</f>
        <v>0</v>
      </c>
      <c r="CJ13" s="32"/>
      <c r="CK13" s="32"/>
      <c r="CL13" s="32">
        <f>COUNTIFS($AL13:$BH13,CG$2,$AL14:$BH14,"=продано")+COUNTIFS($AL13:$BH13,CG$2,$AL14:$BH14,"=подписка")</f>
        <v>0</v>
      </c>
      <c r="CO13" s="5">
        <f>COUNTIFS($AL13:$BH13,CM$2)-COUNTIFS($AL13:$BH13,CM$2,$AL14:$BH14,"=бартер")</f>
        <v>0</v>
      </c>
      <c r="CP13" s="32"/>
      <c r="CQ13" s="32"/>
      <c r="CR13" s="32">
        <f>COUNTIFS($AL13:$BH13,CM$2,$AL14:$BH14,"=продано")+COUNTIFS($AL13:$BH13,CM$2,$AL14:$BH14,"=подписка")</f>
        <v>0</v>
      </c>
      <c r="CU13" s="5">
        <f>COUNTIFS($AL13:$BH13,CS$2)-COUNTIFS($AL13:$BH13,CS$2,$AL14:$BH14,"=бартер")</f>
        <v>0</v>
      </c>
      <c r="CV13" s="32"/>
      <c r="CW13" s="32"/>
      <c r="CX13" s="32">
        <f>COUNTIFS($AL13:$BH13,CS$2,$AL14:$BH14,"=продано")+COUNTIFS($AL13:$BH13,CS$2,$AL14:$BH14,"=подписка")</f>
        <v>0</v>
      </c>
      <c r="DA13" s="5">
        <f>COUNTIFS($AL13:$BH13,CY$2)-COUNTIFS($AL13:$BH13,CY$2,$AL14:$BH14,"=бартер")</f>
        <v>0</v>
      </c>
      <c r="DB13" s="32"/>
      <c r="DC13" s="32"/>
      <c r="DD13" s="32">
        <f>COUNTIFS($AL13:$BH13,CY$2,$AL14:$BH14,"=продано")+COUNTIFS($AL13:$BH13,CY$2,$AL14:$BH14,"=подписка")</f>
        <v>0</v>
      </c>
      <c r="DG13" s="5">
        <f>COUNTIFS($AL13:$BH13,DE$2)-COUNTIFS($AL13:$BH13,DE$2,$AL14:$BH14,"=бартер")</f>
        <v>0</v>
      </c>
      <c r="DH13" s="32"/>
      <c r="DI13" s="32"/>
      <c r="DJ13" s="32">
        <f>COUNTIFS($AL13:$BH13,DE$2,$AL14:$BH14,"=продано")+COUNTIFS($AL13:$BH13,DE$2,$AL14:$BH14,"=подписка")</f>
        <v>0</v>
      </c>
      <c r="DM13" s="5">
        <f>COUNTIFS($AL13:$BH13,DK$2)-COUNTIFS($AL13:$BH13,DK$2,$AL14:$BH14,"=бартер")</f>
        <v>0</v>
      </c>
      <c r="DN13" s="32"/>
      <c r="DO13" s="32"/>
      <c r="DP13" s="32">
        <f>COUNTIFS($AL13:$BH13,DK$2,$AL14:$BH14,"=продано")+COUNTIFS($AL13:$BH13,DK$2,$AL14:$BH14,"=подписка")</f>
        <v>0</v>
      </c>
      <c r="DQ13" s="6"/>
    </row>
    <row r="14" hidden="1">
      <c r="A14" s="7"/>
      <c r="B14" s="8"/>
      <c r="C14" s="8"/>
      <c r="D14" s="8"/>
      <c r="E14" s="33"/>
      <c r="F14" s="33"/>
      <c r="G14" s="33"/>
      <c r="H14" s="10"/>
      <c r="I14" s="10"/>
      <c r="J14" s="10"/>
      <c r="K14" s="34"/>
      <c r="L14" s="34"/>
      <c r="M14" s="34"/>
      <c r="N14" s="11"/>
      <c r="O14" s="11"/>
      <c r="P14" s="35"/>
      <c r="Q14" s="35"/>
      <c r="R14" s="12"/>
      <c r="S14" s="12"/>
      <c r="T14" s="12"/>
      <c r="U14" s="36"/>
      <c r="V14" s="36"/>
      <c r="W14" s="36"/>
      <c r="X14" s="13"/>
      <c r="Y14" s="13"/>
      <c r="Z14" s="13"/>
      <c r="AA14" s="8"/>
      <c r="AB14" s="8"/>
      <c r="AC14" s="8"/>
      <c r="AD14" s="14"/>
      <c r="AE14" s="14"/>
      <c r="AF14" s="14"/>
      <c r="AG14" s="14"/>
      <c r="AH14" s="14"/>
      <c r="AI14" s="14"/>
      <c r="AJ14" s="56"/>
      <c r="AK14" s="50" t="s">
        <v>44</v>
      </c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DQ14" s="6"/>
    </row>
    <row r="15" hidden="1">
      <c r="A15" s="7"/>
      <c r="B15" s="22"/>
      <c r="C15" s="22"/>
      <c r="D15" s="22"/>
      <c r="E15" s="23"/>
      <c r="F15" s="22"/>
      <c r="G15" s="24"/>
      <c r="H15" s="22"/>
      <c r="I15" s="22"/>
      <c r="J15" s="22"/>
      <c r="K15" s="23"/>
      <c r="L15" s="22"/>
      <c r="M15" s="24"/>
      <c r="N15" s="25"/>
      <c r="O15" s="25"/>
      <c r="P15" s="23"/>
      <c r="Q15" s="24"/>
      <c r="R15" s="5"/>
      <c r="S15" s="5"/>
      <c r="T15" s="5"/>
      <c r="U15" s="26"/>
      <c r="V15" s="5"/>
      <c r="W15" s="27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60"/>
      <c r="AK15" s="61" t="s">
        <v>46</v>
      </c>
      <c r="AL15" s="62"/>
      <c r="AM15" s="62"/>
      <c r="AN15" s="62"/>
      <c r="AO15" s="62"/>
      <c r="AP15" s="62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58"/>
      <c r="BL15" s="32"/>
      <c r="BM15" s="32"/>
      <c r="BN15" s="32"/>
      <c r="BR15" s="32"/>
      <c r="BS15" s="32"/>
      <c r="BT15" s="32"/>
      <c r="BX15" s="32"/>
      <c r="BY15" s="32"/>
      <c r="BZ15" s="32"/>
      <c r="CD15" s="32"/>
      <c r="CE15" s="32"/>
      <c r="CF15" s="32"/>
      <c r="CJ15" s="32"/>
      <c r="CK15" s="32"/>
      <c r="CL15" s="32"/>
      <c r="CP15" s="32"/>
      <c r="CQ15" s="32"/>
      <c r="CR15" s="32"/>
      <c r="CV15" s="32"/>
      <c r="CW15" s="32"/>
      <c r="CX15" s="32"/>
      <c r="DB15" s="32"/>
      <c r="DC15" s="32"/>
      <c r="DD15" s="32"/>
      <c r="DH15" s="32"/>
      <c r="DI15" s="32"/>
      <c r="DJ15" s="32"/>
      <c r="DN15" s="32"/>
      <c r="DO15" s="32"/>
      <c r="DP15" s="32"/>
      <c r="DQ15" s="6"/>
    </row>
    <row r="16" hidden="1">
      <c r="A16" s="7"/>
      <c r="B16" s="8">
        <f>SUM(AL16:BH16)</f>
        <v>0</v>
      </c>
      <c r="C16" s="8"/>
      <c r="D16" s="8"/>
      <c r="E16" s="33">
        <f>SUMIFS(AL16:BH16,AL19:BH19,"=к")</f>
        <v>0</v>
      </c>
      <c r="F16" s="33"/>
      <c r="G16" s="33"/>
      <c r="H16" s="10">
        <f>SUMIFS(AL16:BH16,AL20:BH20,"=продано")</f>
        <v>0</v>
      </c>
      <c r="I16" s="10"/>
      <c r="J16" s="10"/>
      <c r="K16" s="34">
        <f>SUMIFS(AL16:BH16,AL20:BH20,"=продано",AL19:BH19,"=к")</f>
        <v>0</v>
      </c>
      <c r="L16" s="34"/>
      <c r="M16" s="34"/>
      <c r="N16" s="11">
        <f>SUMIFS(AL16:BH16,AL20:BH20,"=бартер")</f>
        <v>0</v>
      </c>
      <c r="O16" s="11"/>
      <c r="P16" s="35">
        <f>SUMIFS(AL16:BH16,AL20:BH20,"=бартер",AL19:BH19,"=к")</f>
        <v>0</v>
      </c>
      <c r="Q16" s="35"/>
      <c r="R16" s="12">
        <f>SUMIFS(AL16:BH16,AL20:BH20,"=скрыто")</f>
        <v>0</v>
      </c>
      <c r="S16" s="12"/>
      <c r="T16" s="12"/>
      <c r="U16" s="36">
        <f>SUMIFS(AL16:BH16,AL20:BH20,"=скрыто",AL19:BH19,"=к")</f>
        <v>0</v>
      </c>
      <c r="V16" s="36"/>
      <c r="W16" s="36"/>
      <c r="X16" s="13">
        <f>SUMIFS(AL16:BH16,AL20:BH20,"=аванс")</f>
        <v>0</v>
      </c>
      <c r="Y16" s="13"/>
      <c r="Z16" s="13"/>
      <c r="AA16" s="8">
        <f>SUMIFS(AL16:BH16,AL20:BH20,"=Бронь")</f>
        <v>0</v>
      </c>
      <c r="AB16" s="8"/>
      <c r="AC16" s="8"/>
      <c r="AD16" s="14">
        <f>SUMIFS(AL16:BH16,AL20:BH20,"=подписка")</f>
        <v>0</v>
      </c>
      <c r="AE16" s="14"/>
      <c r="AF16" s="14"/>
      <c r="AG16" s="14">
        <f>SUMIFS(AL16:BH16,AL20:BH20,"=подписка",AL19:BH19,"=к")</f>
        <v>0</v>
      </c>
      <c r="AH16" s="14"/>
      <c r="AI16" s="14"/>
      <c r="AJ16" s="37"/>
      <c r="AK16" s="63" t="s">
        <v>47</v>
      </c>
      <c r="AL16" s="64"/>
      <c r="AM16" s="65"/>
      <c r="AN16" s="65"/>
      <c r="AO16" s="65"/>
      <c r="AP16" s="65"/>
      <c r="AQ16" s="40"/>
      <c r="AR16" s="40"/>
      <c r="AS16" s="40"/>
      <c r="AT16" s="41"/>
      <c r="AU16" s="39"/>
      <c r="AV16" s="39"/>
      <c r="AW16" s="39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39"/>
      <c r="BJ16" s="5">
        <f>SUMIFS($AL16:$BH16,$AL19:$BH19,BI$2)-SUMIFS($AL16:$BH16,$AL19:$BH19,BI$2,$AL20:$BH20,"=бартер")</f>
        <v>0</v>
      </c>
      <c r="BL16" s="32"/>
      <c r="BM16" s="32">
        <f>SUMIFS($AL16:$BH16,$AL19:$BH19,BI$2,$AL20:$BH20,"=продано")+SUMIFS($AL16:$BH16,$AL19:$BH19,BI$2,$AL20:$BH20,"=подписка")</f>
        <v>0</v>
      </c>
      <c r="BN16" s="32"/>
      <c r="BP16" s="5">
        <f>SUMIFS($AL16:$BH16,$AL19:$BH19,BO$2)-SUMIFS($AL16:$BH16,$AL19:$BH19,BO$2,$AL20:$BH20,"=бартер")</f>
        <v>0</v>
      </c>
      <c r="BR16" s="32"/>
      <c r="BS16" s="32">
        <f>SUMIFS($AL16:$BH16,$AL19:$BH19,BO$2,$AL20:$BH20,"=продано")+SUMIFS($AL16:$BH16,$AL19:$BH19,BO$2,$AL20:$BH20,"=подписка")</f>
        <v>0</v>
      </c>
      <c r="BT16" s="32"/>
      <c r="BV16" s="5">
        <f>SUMIFS($AL16:$BH16,$AL19:$BH19,BU$2)-SUMIFS($AL16:$BH16,$AL19:$BH19,BU$2,$AL20:$BH20,"=бартер")</f>
        <v>0</v>
      </c>
      <c r="BX16" s="32"/>
      <c r="BY16" s="32">
        <f>SUMIFS($AL16:$BH16,$AL19:$BH19,BU$2,$AL20:$BH20,"=продано")+SUMIFS($AL16:$BH16,$AL19:$BH19,BU$2,$AL20:$BH20,"=подписка")</f>
        <v>0</v>
      </c>
      <c r="BZ16" s="32"/>
      <c r="CB16" s="5">
        <f>SUMIFS($AL16:$BH16,$AL19:$BH19,CA$2)-SUMIFS($AL16:$BH16,$AL19:$BH19,CA$2,$AL20:$BH20,"=бартер")</f>
        <v>0</v>
      </c>
      <c r="CD16" s="32"/>
      <c r="CE16" s="32">
        <f>SUMIFS($AL16:$BH16,$AL19:$BH19,CA$2,$AL20:$BH20,"=продано")+SUMIFS($AL16:$BH16,$AL19:$BH19,CA$2,$AL20:$BH20,"=подписка")</f>
        <v>0</v>
      </c>
      <c r="CF16" s="32"/>
      <c r="CH16" s="5">
        <f>SUMIFS($AL16:$BH16,$AL19:$BH19,CG$2)-SUMIFS($AL16:$BH16,$AL19:$BH19,CG$2,$AL20:$BH20,"=бартер")</f>
        <v>0</v>
      </c>
      <c r="CJ16" s="32"/>
      <c r="CK16" s="32">
        <f>SUMIFS($AL16:$BH16,$AL19:$BH19,CG$2,$AL20:$BH20,"=продано")+SUMIFS($AL16:$BH16,$AL19:$BH19,CG$2,$AL20:$BH20,"=подписка")</f>
        <v>0</v>
      </c>
      <c r="CL16" s="32"/>
      <c r="CN16" s="5">
        <f>SUMIFS($AL16:$BH16,$AL19:$BH19,CM$2)-SUMIFS($AL16:$BH16,$AL19:$BH19,CM$2,$AL20:$BH20,"=бартер")</f>
        <v>0</v>
      </c>
      <c r="CP16" s="32"/>
      <c r="CQ16" s="32">
        <f>SUMIFS($AL16:$BH16,$AL19:$BH19,CM$2,$AL20:$BH20,"=продано")+SUMIFS($AL16:$BH16,$AL19:$BH19,CM$2,$AL20:$BH20,"=подписка")</f>
        <v>0</v>
      </c>
      <c r="CR16" s="32"/>
      <c r="CT16" s="5">
        <f>SUMIFS($AL16:$BH16,$AL19:$BH19,CS$2)-SUMIFS($AL16:$BH16,$AL19:$BH19,CS$2,$AL20:$BH20,"=бартер")</f>
        <v>0</v>
      </c>
      <c r="CV16" s="32"/>
      <c r="CW16" s="32">
        <f>SUMIFS($AL16:$BH16,$AL19:$BH19,CS$2,$AL20:$BH20,"=продано")+SUMIFS($AL16:$BH16,$AL19:$BH19,CS$2,$AL20:$BH20,"=подписка")</f>
        <v>0</v>
      </c>
      <c r="CX16" s="32"/>
      <c r="CZ16" s="5">
        <f>SUMIFS($AL16:$BH16,$AL19:$BH19,CY$2)-SUMIFS($AL16:$BH16,$AL19:$BH19,CY$2,$AL20:$BH20,"=бартер")</f>
        <v>0</v>
      </c>
      <c r="DB16" s="32"/>
      <c r="DC16" s="32">
        <f>SUMIFS($AL16:$BH16,$AL19:$BH19,CY$2,$AL20:$BH20,"=продано")+SUMIFS($AL16:$BH16,$AL19:$BH19,CY$2,$AL20:$BH20,"=подписка")</f>
        <v>0</v>
      </c>
      <c r="DD16" s="32"/>
      <c r="DF16" s="5">
        <f>SUMIFS($AL16:$BH16,$AL19:$BH19,DE$2)-SUMIFS($AL16:$BH16,$AL19:$BH19,DE$2,$AL20:$BH20,"=бартер")</f>
        <v>0</v>
      </c>
      <c r="DH16" s="32"/>
      <c r="DI16" s="32">
        <f>SUMIFS($AL16:$BH16,$AL19:$BH19,DE$2,$AL20:$BH20,"=продано")+SUMIFS($AL16:$BH16,$AL19:$BH19,DE$2,$AL20:$BH20,"=подписка")</f>
        <v>0</v>
      </c>
      <c r="DJ16" s="32"/>
      <c r="DL16" s="5">
        <f>SUMIFS($AL16:$BH16,$AL19:$BH19,DK$2)-SUMIFS($AL16:$BH16,$AL19:$BH19,DK$2,$AL20:$BH20,"=бартер")</f>
        <v>0</v>
      </c>
      <c r="DN16" s="32"/>
      <c r="DO16" s="32">
        <f>SUMIFS($AL16:$BH16,$AL19:$BH19,DK$2,$AL20:$BH20,"=продано")+SUMIFS($AL16:$BH16,$AL19:$BH19,DK$2,$AL20:$BH20,"=подписка")</f>
        <v>0</v>
      </c>
      <c r="DP16" s="32"/>
      <c r="DQ16" s="6"/>
    </row>
    <row r="17" hidden="1">
      <c r="A17" s="7"/>
      <c r="B17" s="8"/>
      <c r="C17" s="8"/>
      <c r="D17" s="8">
        <f>COUNT(AL16:BH16)</f>
        <v>0</v>
      </c>
      <c r="E17" s="33"/>
      <c r="F17" s="33"/>
      <c r="G17" s="33">
        <f>COUNTIFS(AL19:BH19,"=к")</f>
        <v>0</v>
      </c>
      <c r="H17" s="10"/>
      <c r="I17" s="10"/>
      <c r="J17" s="10">
        <f>COUNTIFS(AL20:BH20,"=продано")</f>
        <v>0</v>
      </c>
      <c r="K17" s="34"/>
      <c r="L17" s="34"/>
      <c r="M17" s="34">
        <f>COUNTIFS(AL19:BH19,"=к",AL20:BH20,"=продано")</f>
        <v>0</v>
      </c>
      <c r="N17" s="11"/>
      <c r="O17" s="11">
        <f>COUNTIFS(AL20:BH20,"=бартер")</f>
        <v>0</v>
      </c>
      <c r="P17" s="35"/>
      <c r="Q17" s="35">
        <f>COUNTIFS(AL20:BH20,"=бартер",AL19:BH19,"=к")</f>
        <v>0</v>
      </c>
      <c r="R17" s="12"/>
      <c r="S17" s="12"/>
      <c r="T17" s="12">
        <f>COUNTIFS(AL20:BH20,"=скрыто")</f>
        <v>0</v>
      </c>
      <c r="U17" s="36"/>
      <c r="V17" s="36"/>
      <c r="W17" s="36">
        <f>COUNTIFS(AL20:BH20,"=скрыто",AL19:BH19,"=к")</f>
        <v>0</v>
      </c>
      <c r="X17" s="13"/>
      <c r="Y17" s="13"/>
      <c r="Z17" s="13">
        <f>COUNTIFS(AL20:BH20,"=аванс")</f>
        <v>0</v>
      </c>
      <c r="AA17" s="8"/>
      <c r="AB17" s="8"/>
      <c r="AC17" s="8">
        <f>COUNTIFS(AL20:BH20,"=Бронь")</f>
        <v>0</v>
      </c>
      <c r="AD17" s="14"/>
      <c r="AE17" s="14"/>
      <c r="AF17" s="14">
        <f>COUNTIFS(AL20:BH20,"=подписка")</f>
        <v>0</v>
      </c>
      <c r="AG17" s="14"/>
      <c r="AH17" s="14"/>
      <c r="AI17" s="14">
        <f>COUNTIFS(AL20:BH20,"=подписка",AL19:BH19,"=к")</f>
        <v>0</v>
      </c>
      <c r="AJ17" s="37"/>
      <c r="AK17" s="66" t="s">
        <v>48</v>
      </c>
      <c r="AL17" s="67"/>
      <c r="AM17" s="67"/>
      <c r="AN17" s="67"/>
      <c r="AO17" s="67"/>
      <c r="AP17" s="67"/>
      <c r="AQ17" s="44"/>
      <c r="AR17" s="44"/>
      <c r="AS17" s="44"/>
      <c r="AT17" s="45"/>
      <c r="AU17" s="46"/>
      <c r="AV17" s="46"/>
      <c r="AW17" s="46"/>
      <c r="AX17" s="44"/>
      <c r="AY17" s="44"/>
      <c r="AZ17" s="44"/>
      <c r="BA17" s="44"/>
      <c r="BB17" s="44"/>
      <c r="BC17" s="44"/>
      <c r="BD17" s="47"/>
      <c r="BE17" s="44"/>
      <c r="BF17" s="47"/>
      <c r="BG17" s="47"/>
      <c r="BH17" s="48"/>
      <c r="BL17" s="32"/>
      <c r="BM17" s="32"/>
      <c r="BN17" s="32"/>
      <c r="BR17" s="32"/>
      <c r="BS17" s="32"/>
      <c r="BT17" s="32"/>
      <c r="BX17" s="32"/>
      <c r="BY17" s="32"/>
      <c r="BZ17" s="32"/>
      <c r="CD17" s="32"/>
      <c r="CE17" s="32"/>
      <c r="CF17" s="32"/>
      <c r="CJ17" s="32"/>
      <c r="CK17" s="32"/>
      <c r="CL17" s="32"/>
      <c r="CP17" s="32"/>
      <c r="CQ17" s="32"/>
      <c r="CR17" s="32"/>
      <c r="CV17" s="32"/>
      <c r="CW17" s="32"/>
      <c r="CX17" s="32"/>
      <c r="DB17" s="32"/>
      <c r="DC17" s="32"/>
      <c r="DD17" s="32"/>
      <c r="DH17" s="32"/>
      <c r="DI17" s="32"/>
      <c r="DJ17" s="32"/>
      <c r="DN17" s="32"/>
      <c r="DO17" s="32"/>
      <c r="DP17" s="32"/>
      <c r="DQ17" s="6"/>
    </row>
    <row r="18" hidden="1">
      <c r="A18" s="7"/>
      <c r="B18" s="8"/>
      <c r="C18" s="8">
        <f>SUM(AL18:BH18)</f>
        <v>0</v>
      </c>
      <c r="D18" s="8"/>
      <c r="E18" s="33"/>
      <c r="F18" s="33">
        <f>SUMIFS(AL18:BH18,AL19:BH19,"=к")</f>
        <v>0</v>
      </c>
      <c r="G18" s="33"/>
      <c r="H18" s="10"/>
      <c r="I18" s="10">
        <f>SUMIFS(AL18:BH18,AL20:BH20,"=продано")</f>
        <v>0</v>
      </c>
      <c r="J18" s="10"/>
      <c r="K18" s="34"/>
      <c r="L18" s="34">
        <f>SUMIFS(AL18:BH18,AL20:BH20,"=продано",AL19:BH19,"=к")</f>
        <v>0</v>
      </c>
      <c r="M18" s="34"/>
      <c r="N18" s="11"/>
      <c r="O18" s="11"/>
      <c r="P18" s="35"/>
      <c r="Q18" s="35"/>
      <c r="R18" s="12"/>
      <c r="S18" s="12">
        <f>SUMIFS(AL18:BH18,AL20:BH20,"=скрыто")</f>
        <v>0</v>
      </c>
      <c r="T18" s="12"/>
      <c r="U18" s="36"/>
      <c r="V18" s="36">
        <f>SUMIFS(AL18:BH18,AL20:BH20,"=скрыто",AL19:BH19,"=к")</f>
        <v>0</v>
      </c>
      <c r="W18" s="36"/>
      <c r="X18" s="13"/>
      <c r="Y18" s="13">
        <f>SUMIFS(AL18:BH18,AL20:BH20,"=аванс")</f>
        <v>0</v>
      </c>
      <c r="Z18" s="13"/>
      <c r="AA18" s="8"/>
      <c r="AB18" s="8">
        <f>SUMIFS(AL18:BH18,AL20:BH20,"=Бронь")</f>
        <v>0</v>
      </c>
      <c r="AC18" s="8"/>
      <c r="AD18" s="14"/>
      <c r="AE18" s="14">
        <f>SUMIFS(AL18:BH18,AL20:BH20,"=подписка")</f>
        <v>0</v>
      </c>
      <c r="AF18" s="14"/>
      <c r="AG18" s="14"/>
      <c r="AH18" s="14">
        <f>SUMIFS(AL18:BH18,AL20:BH20,"=подписка",AL19:BH19,"=к")</f>
        <v>0</v>
      </c>
      <c r="AI18" s="14"/>
      <c r="AJ18" s="37"/>
      <c r="AK18" s="63" t="s">
        <v>49</v>
      </c>
      <c r="AL18" s="68"/>
      <c r="AM18" s="68"/>
      <c r="AN18" s="68"/>
      <c r="AO18" s="68"/>
      <c r="AP18" s="68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5">
        <f>SUMIFS($AL18:$BH18,$AL19:$BH19,BI$2)-SUMIFS($AL18:$BH18,$AL19:$BH19,BI$2,$AL20:$BH20,"=бартер")</f>
        <v>0</v>
      </c>
      <c r="BL18" s="32">
        <f>SUMIFS($AL18:$BH18,$AL19:$BH19,BI$2,$AL20:$BH20,"=продано")+SUMIFS($AL18:$BH18,$AL19:$BH19,BI$2,$AL20:$BH20,"=подписка")</f>
        <v>0</v>
      </c>
      <c r="BM18" s="32"/>
      <c r="BN18" s="32"/>
      <c r="BO18" s="5">
        <f>SUMIFS($AL18:$BH18,$AL19:$BH19,BO$2)-SUMIFS($AL18:$BH18,$AL19:$BH19,BO$2,$AL20:$BH20,"=бартер")</f>
        <v>0</v>
      </c>
      <c r="BR18" s="32">
        <f>SUMIFS($AL18:$BH18,$AL19:$BH19,BO$2,$AL20:$BH20,"=продано")+SUMIFS($AL18:$BH18,$AL19:$BH19,BO$2,$AL20:$BH20,"=подписка")</f>
        <v>0</v>
      </c>
      <c r="BS18" s="32"/>
      <c r="BT18" s="32"/>
      <c r="BU18" s="5">
        <f>SUMIFS($AL18:$BH18,$AL19:$BH19,BU$2)-SUMIFS($AL18:$BH18,$AL19:$BH19,BU$2,$AL20:$BH20,"=бартер")</f>
        <v>0</v>
      </c>
      <c r="BX18" s="32">
        <f>SUMIFS($AL18:$BH18,$AL19:$BH19,BU$2,$AL20:$BH20,"=продано")+SUMIFS($AL18:$BH18,$AL19:$BH19,BU$2,$AL20:$BH20,"=подписка")</f>
        <v>0</v>
      </c>
      <c r="BY18" s="32"/>
      <c r="BZ18" s="32"/>
      <c r="CA18" s="5">
        <f>SUMIFS($AL18:$BH18,$AL19:$BH19,CA$2)-SUMIFS($AL18:$BH18,$AL19:$BH19,CA$2,$AL20:$BH20,"=бартер")</f>
        <v>0</v>
      </c>
      <c r="CD18" s="32">
        <f>SUMIFS($AL18:$BH18,$AL19:$BH19,CA$2,$AL20:$BH20,"=продано")+SUMIFS($AL18:$BH18,$AL19:$BH19,CA$2,$AL20:$BH20,"=подписка")</f>
        <v>0</v>
      </c>
      <c r="CE18" s="32"/>
      <c r="CF18" s="32"/>
      <c r="CG18" s="5">
        <f>SUMIFS($AL18:$BH18,$AL19:$BH19,CG$2)-SUMIFS($AL18:$BH18,$AL19:$BH19,CG$2,$AL20:$BH20,"=бартер")</f>
        <v>0</v>
      </c>
      <c r="CJ18" s="32">
        <f>SUMIFS($AL18:$BH18,$AL19:$BH19,CG$2,$AL20:$BH20,"=продано")+SUMIFS($AL18:$BH18,$AL19:$BH19,CG$2,$AL20:$BH20,"=подписка")</f>
        <v>0</v>
      </c>
      <c r="CK18" s="32"/>
      <c r="CL18" s="32"/>
      <c r="CM18" s="5">
        <f>SUMIFS($AL18:$BH18,$AL19:$BH19,CM$2)-SUMIFS($AL18:$BH18,$AL19:$BH19,CM$2,$AL20:$BH20,"=бартер")</f>
        <v>0</v>
      </c>
      <c r="CP18" s="32">
        <f>SUMIFS($AL18:$BH18,$AL19:$BH19,CM$2,$AL20:$BH20,"=продано")+SUMIFS($AL18:$BH18,$AL19:$BH19,CM$2,$AL20:$BH20,"=подписка")</f>
        <v>0</v>
      </c>
      <c r="CQ18" s="32"/>
      <c r="CR18" s="32"/>
      <c r="CS18" s="5">
        <f>SUMIFS($AL18:$BH18,$AL19:$BH19,CS$2)-SUMIFS($AL18:$BH18,$AL19:$BH19,CS$2,$AL20:$BH20,"=бартер")</f>
        <v>0</v>
      </c>
      <c r="CV18" s="32">
        <f>SUMIFS($AL18:$BH18,$AL19:$BH19,CS$2,$AL20:$BH20,"=продано")+SUMIFS($AL18:$BH18,$AL19:$BH19,CS$2,$AL20:$BH20,"=подписка")</f>
        <v>0</v>
      </c>
      <c r="CW18" s="32"/>
      <c r="CX18" s="32"/>
      <c r="CY18" s="5">
        <f>SUMIFS($AL18:$BH18,$AL19:$BH19,CY$2)-SUMIFS($AL18:$BH18,$AL19:$BH19,CY$2,$AL20:$BH20,"=бартер")</f>
        <v>0</v>
      </c>
      <c r="DB18" s="32">
        <f>SUMIFS($AL18:$BH18,$AL19:$BH19,CY$2,$AL20:$BH20,"=продано")+SUMIFS($AL18:$BH18,$AL19:$BH19,CY$2,$AL20:$BH20,"=подписка")</f>
        <v>0</v>
      </c>
      <c r="DC18" s="32"/>
      <c r="DD18" s="32"/>
      <c r="DE18" s="5">
        <f>SUMIFS($AL18:$BH18,$AL19:$BH19,DE$2)-SUMIFS($AL18:$BH18,$AL19:$BH19,DE$2,$AL20:$BH20,"=бартер")</f>
        <v>0</v>
      </c>
      <c r="DH18" s="32">
        <f>SUMIFS($AL18:$BH18,$AL19:$BH19,DE$2,$AL20:$BH20,"=продано")+SUMIFS($AL18:$BH18,$AL19:$BH19,DE$2,$AL20:$BH20,"=подписка")</f>
        <v>0</v>
      </c>
      <c r="DI18" s="32"/>
      <c r="DJ18" s="32"/>
      <c r="DK18" s="5">
        <f>SUMIFS($AL18:$BH18,$AL19:$BH19,DK$2)-SUMIFS($AL18:$BH18,$AL19:$BH19,DK$2,$AL20:$BH20,"=бартер")</f>
        <v>0</v>
      </c>
      <c r="DN18" s="32">
        <f>SUMIFS($AL18:$BH18,$AL19:$BH19,DK$2,$AL20:$BH20,"=продано")+SUMIFS($AL18:$BH18,$AL19:$BH19,DK$2,$AL20:$BH20,"=подписка")</f>
        <v>0</v>
      </c>
      <c r="DO18" s="32"/>
      <c r="DP18" s="32"/>
      <c r="DQ18" s="6"/>
    </row>
    <row r="19" hidden="1">
      <c r="A19" s="7"/>
      <c r="B19" s="8"/>
      <c r="C19" s="8"/>
      <c r="D19" s="8"/>
      <c r="E19" s="33"/>
      <c r="F19" s="33"/>
      <c r="G19" s="33"/>
      <c r="H19" s="10"/>
      <c r="I19" s="10"/>
      <c r="J19" s="10"/>
      <c r="K19" s="34"/>
      <c r="L19" s="34"/>
      <c r="M19" s="34"/>
      <c r="N19" s="11"/>
      <c r="O19" s="11"/>
      <c r="P19" s="35"/>
      <c r="Q19" s="35"/>
      <c r="R19" s="12"/>
      <c r="S19" s="12"/>
      <c r="T19" s="12"/>
      <c r="U19" s="36"/>
      <c r="V19" s="36"/>
      <c r="W19" s="36"/>
      <c r="X19" s="13"/>
      <c r="Y19" s="13"/>
      <c r="Z19" s="13"/>
      <c r="AA19" s="8"/>
      <c r="AB19" s="8"/>
      <c r="AC19" s="8"/>
      <c r="AD19" s="14"/>
      <c r="AE19" s="14"/>
      <c r="AF19" s="14"/>
      <c r="AG19" s="14"/>
      <c r="AH19" s="14"/>
      <c r="AI19" s="14"/>
      <c r="AJ19" s="37"/>
      <c r="AK19" s="69"/>
      <c r="AL19" s="70"/>
      <c r="AM19" s="70"/>
      <c r="AN19" s="70"/>
      <c r="AO19" s="70"/>
      <c r="AP19" s="70"/>
      <c r="AQ19" s="52"/>
      <c r="AR19" s="52"/>
      <c r="AS19" s="51"/>
      <c r="AT19" s="53"/>
      <c r="AU19" s="51"/>
      <c r="AV19" s="51"/>
      <c r="AW19" s="51"/>
      <c r="AX19" s="52"/>
      <c r="AY19" s="52"/>
      <c r="AZ19" s="52"/>
      <c r="BA19" s="52"/>
      <c r="BB19" s="52"/>
      <c r="BC19" s="54"/>
      <c r="BD19" s="54"/>
      <c r="BE19" s="54"/>
      <c r="BF19" s="54"/>
      <c r="BG19" s="54"/>
      <c r="BH19" s="55"/>
      <c r="BK19" s="5">
        <f>COUNTIFS($AL19:$BH19,BI$2)-COUNTIFS($AL19:$BH19,BI$2,$AL20:$BH20,"=бартер")</f>
        <v>0</v>
      </c>
      <c r="BL19" s="32"/>
      <c r="BM19" s="32"/>
      <c r="BN19" s="32">
        <f>COUNTIFS($AL19:$BH19,BI$2,$AL20:$BH20,"=продано")+COUNTIFS($AL19:$BH19,BI$2,$AL20:$BH20,"=подписка")</f>
        <v>0</v>
      </c>
      <c r="BQ19" s="5">
        <f>COUNTIFS($AL19:$BH19,BO$2)-COUNTIFS($AL19:$BH19,BO$2,$AL20:$BH20,"=бартер")</f>
        <v>0</v>
      </c>
      <c r="BR19" s="32"/>
      <c r="BS19" s="32"/>
      <c r="BT19" s="32">
        <f>COUNTIFS($AL19:$BH19,BO$2,$AL20:$BH20,"=продано")+COUNTIFS($AL19:$BH19,BO$2,$AL20:$BH20,"=подписка")</f>
        <v>0</v>
      </c>
      <c r="BW19" s="5">
        <f>COUNTIFS($AL19:$BH19,BU$2)-COUNTIFS($AL19:$BH19,BU$2,$AL20:$BH20,"=бартер")</f>
        <v>0</v>
      </c>
      <c r="BX19" s="32"/>
      <c r="BY19" s="32"/>
      <c r="BZ19" s="32">
        <f>COUNTIFS($AL19:$BH19,BU$2,$AL20:$BH20,"=продано")+COUNTIFS($AL19:$BH19,BU$2,$AL20:$BH20,"=подписка")</f>
        <v>0</v>
      </c>
      <c r="CC19" s="5">
        <f>COUNTIFS($AL19:$BH19,CA$2)-COUNTIFS($AL19:$BH19,CA$2,$AL20:$BH20,"=бартер")</f>
        <v>0</v>
      </c>
      <c r="CD19" s="32"/>
      <c r="CE19" s="32"/>
      <c r="CF19" s="32">
        <f>COUNTIFS($AL19:$BH19,CA$2,$AL20:$BH20,"=продано")+COUNTIFS($AL19:$BH19,CA$2,$AL20:$BH20,"=подписка")</f>
        <v>0</v>
      </c>
      <c r="CI19" s="5">
        <f>COUNTIFS($AL19:$BH19,CG$2)-COUNTIFS($AL19:$BH19,CG$2,$AL20:$BH20,"=бартер")</f>
        <v>0</v>
      </c>
      <c r="CJ19" s="32"/>
      <c r="CK19" s="32"/>
      <c r="CL19" s="32">
        <f>COUNTIFS($AL19:$BH19,CG$2,$AL20:$BH20,"=продано")+COUNTIFS($AL19:$BH19,CG$2,$AL20:$BH20,"=подписка")</f>
        <v>0</v>
      </c>
      <c r="CO19" s="5">
        <f>COUNTIFS($AL19:$BH19,CM$2)-COUNTIFS($AL19:$BH19,CM$2,$AL20:$BH20,"=бартер")</f>
        <v>0</v>
      </c>
      <c r="CP19" s="32"/>
      <c r="CQ19" s="32"/>
      <c r="CR19" s="32">
        <f>COUNTIFS($AL19:$BH19,CM$2,$AL20:$BH20,"=продано")+COUNTIFS($AL19:$BH19,CM$2,$AL20:$BH20,"=подписка")</f>
        <v>0</v>
      </c>
      <c r="CU19" s="5">
        <f>COUNTIFS($AL19:$BH19,CS$2)-COUNTIFS($AL19:$BH19,CS$2,$AL20:$BH20,"=бартер")</f>
        <v>0</v>
      </c>
      <c r="CV19" s="32"/>
      <c r="CW19" s="32"/>
      <c r="CX19" s="32">
        <f>COUNTIFS($AL19:$BH19,CS$2,$AL20:$BH20,"=продано")+COUNTIFS($AL19:$BH19,CS$2,$AL20:$BH20,"=подписка")</f>
        <v>0</v>
      </c>
      <c r="DA19" s="5">
        <f>COUNTIFS($AL19:$BH19,CY$2)-COUNTIFS($AL19:$BH19,CY$2,$AL20:$BH20,"=бартер")</f>
        <v>0</v>
      </c>
      <c r="DB19" s="32"/>
      <c r="DC19" s="32"/>
      <c r="DD19" s="32">
        <f>COUNTIFS($AL19:$BH19,CY$2,$AL20:$BH20,"=продано")+COUNTIFS($AL19:$BH19,CY$2,$AL20:$BH20,"=подписка")</f>
        <v>0</v>
      </c>
      <c r="DG19" s="5">
        <f>COUNTIFS($AL19:$BH19,DE$2)-COUNTIFS($AL19:$BH19,DE$2,$AL20:$BH20,"=бартер")</f>
        <v>0</v>
      </c>
      <c r="DH19" s="32"/>
      <c r="DI19" s="32"/>
      <c r="DJ19" s="32">
        <f>COUNTIFS($AL19:$BH19,DE$2,$AL20:$BH20,"=продано")+COUNTIFS($AL19:$BH19,DE$2,$AL20:$BH20,"=подписка")</f>
        <v>0</v>
      </c>
      <c r="DM19" s="5">
        <f>COUNTIFS($AL19:$BH19,DK$2)-COUNTIFS($AL19:$BH19,DK$2,$AL20:$BH20,"=бартер")</f>
        <v>0</v>
      </c>
      <c r="DN19" s="32"/>
      <c r="DO19" s="32"/>
      <c r="DP19" s="32">
        <f>COUNTIFS($AL19:$BH19,DK$2,$AL20:$BH20,"=продано")+COUNTIFS($AL19:$BH19,DK$2,$AL20:$BH20,"=подписка")</f>
        <v>0</v>
      </c>
      <c r="DQ19" s="6"/>
    </row>
    <row r="20" hidden="1">
      <c r="A20" s="7"/>
      <c r="B20" s="8"/>
      <c r="C20" s="8"/>
      <c r="D20" s="8"/>
      <c r="E20" s="33"/>
      <c r="F20" s="33"/>
      <c r="G20" s="33"/>
      <c r="H20" s="10"/>
      <c r="I20" s="10"/>
      <c r="J20" s="10"/>
      <c r="K20" s="34"/>
      <c r="L20" s="34"/>
      <c r="M20" s="34"/>
      <c r="N20" s="11"/>
      <c r="O20" s="11"/>
      <c r="P20" s="35"/>
      <c r="Q20" s="35"/>
      <c r="R20" s="12"/>
      <c r="S20" s="12"/>
      <c r="T20" s="12"/>
      <c r="U20" s="36"/>
      <c r="V20" s="36"/>
      <c r="W20" s="36"/>
      <c r="X20" s="13"/>
      <c r="Y20" s="13"/>
      <c r="Z20" s="13"/>
      <c r="AA20" s="8"/>
      <c r="AB20" s="8"/>
      <c r="AC20" s="8"/>
      <c r="AD20" s="14"/>
      <c r="AE20" s="14"/>
      <c r="AF20" s="14"/>
      <c r="AG20" s="14"/>
      <c r="AH20" s="14"/>
      <c r="AI20" s="14"/>
      <c r="AJ20" s="56"/>
      <c r="AK20" s="38" t="s">
        <v>50</v>
      </c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DQ20" s="6"/>
    </row>
    <row r="21" ht="15.75" hidden="1" customHeight="1">
      <c r="A21" s="7"/>
      <c r="B21" s="22"/>
      <c r="C21" s="22"/>
      <c r="D21" s="22"/>
      <c r="E21" s="23"/>
      <c r="F21" s="22"/>
      <c r="G21" s="24"/>
      <c r="H21" s="22"/>
      <c r="I21" s="22"/>
      <c r="J21" s="22"/>
      <c r="K21" s="23"/>
      <c r="L21" s="22"/>
      <c r="M21" s="24"/>
      <c r="N21" s="25"/>
      <c r="O21" s="25"/>
      <c r="P21" s="23"/>
      <c r="Q21" s="24"/>
      <c r="R21" s="5"/>
      <c r="S21" s="5"/>
      <c r="T21" s="5"/>
      <c r="U21" s="26"/>
      <c r="V21" s="5"/>
      <c r="W21" s="27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0" t="s">
        <v>51</v>
      </c>
      <c r="AK21" s="61" t="s">
        <v>46</v>
      </c>
      <c r="AL21" s="62"/>
      <c r="AM21" s="62"/>
      <c r="AN21" s="62"/>
      <c r="AO21" s="62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58"/>
      <c r="BG21" s="58"/>
      <c r="BH21" s="58"/>
      <c r="BL21" s="32"/>
      <c r="BM21" s="32"/>
      <c r="BN21" s="32"/>
      <c r="BR21" s="32"/>
      <c r="BS21" s="32"/>
      <c r="BT21" s="32"/>
      <c r="BX21" s="32"/>
      <c r="BY21" s="32"/>
      <c r="BZ21" s="32"/>
      <c r="CD21" s="32"/>
      <c r="CE21" s="32"/>
      <c r="CF21" s="32"/>
      <c r="CJ21" s="32"/>
      <c r="CK21" s="32"/>
      <c r="CL21" s="32"/>
      <c r="CP21" s="32"/>
      <c r="CQ21" s="32"/>
      <c r="CR21" s="32"/>
      <c r="CV21" s="32"/>
      <c r="CW21" s="32"/>
      <c r="CX21" s="32"/>
      <c r="DB21" s="32"/>
      <c r="DC21" s="32"/>
      <c r="DD21" s="32"/>
      <c r="DH21" s="32"/>
      <c r="DI21" s="32"/>
      <c r="DJ21" s="32"/>
      <c r="DN21" s="32"/>
      <c r="DO21" s="32"/>
      <c r="DP21" s="32"/>
      <c r="DQ21" s="6"/>
    </row>
    <row r="22" ht="15.75" hidden="1" customHeight="1">
      <c r="A22" s="7"/>
      <c r="B22" s="8">
        <f>SUM(AL22:BH22)</f>
        <v>0</v>
      </c>
      <c r="C22" s="8"/>
      <c r="D22" s="8"/>
      <c r="E22" s="33">
        <f>SUMIFS(AL22:BH22,AL25:BH25,"=к")</f>
        <v>0</v>
      </c>
      <c r="F22" s="33"/>
      <c r="G22" s="33"/>
      <c r="H22" s="10">
        <f>SUMIFS(AL22:BH22,AL26:BH26,"=продано")</f>
        <v>0</v>
      </c>
      <c r="I22" s="10"/>
      <c r="J22" s="10"/>
      <c r="K22" s="34">
        <f>SUMIFS(AL22:BH22,AL26:BH26,"=продано",AL25:BH25,"=к")</f>
        <v>0</v>
      </c>
      <c r="L22" s="34"/>
      <c r="M22" s="34"/>
      <c r="N22" s="11">
        <f>SUMIFS(AL22:BH22,AL26:BH26,"=бартер")</f>
        <v>0</v>
      </c>
      <c r="O22" s="11"/>
      <c r="P22" s="35">
        <f>SUMIFS(AL22:BH22,AL26:BH26,"=бартер",AL25:BH25,"=к")</f>
        <v>0</v>
      </c>
      <c r="Q22" s="35"/>
      <c r="R22" s="12">
        <f>SUMIFS(AL22:BH22,AL26:BH26,"=скрыто")</f>
        <v>0</v>
      </c>
      <c r="S22" s="12"/>
      <c r="T22" s="12"/>
      <c r="U22" s="36">
        <f>SUMIFS(AL22:BH22,AL26:BH26,"=скрыто",AL25:BH25,"=к")</f>
        <v>0</v>
      </c>
      <c r="V22" s="36"/>
      <c r="W22" s="36"/>
      <c r="X22" s="13">
        <f>SUMIFS(AL22:BH22,AL26:BH26,"=аванс")</f>
        <v>0</v>
      </c>
      <c r="Y22" s="13"/>
      <c r="Z22" s="13"/>
      <c r="AA22" s="8">
        <f>SUMIFS(AL22:BH22,AL26:BH26,"=Бронь")</f>
        <v>0</v>
      </c>
      <c r="AB22" s="8"/>
      <c r="AC22" s="8"/>
      <c r="AD22" s="14">
        <f>SUMIFS(AL22:BH22,AL26:BH26,"=подписка")</f>
        <v>0</v>
      </c>
      <c r="AE22" s="14"/>
      <c r="AF22" s="14"/>
      <c r="AG22" s="14">
        <f>SUMIFS(AL22:BH22,AL26:BH26,"=подписка",AL25:BH25,"=к")</f>
        <v>0</v>
      </c>
      <c r="AH22" s="14"/>
      <c r="AI22" s="14"/>
      <c r="AJ22" s="37"/>
      <c r="AK22" s="63" t="s">
        <v>47</v>
      </c>
      <c r="AL22" s="64"/>
      <c r="AM22" s="65"/>
      <c r="AN22" s="65"/>
      <c r="AO22" s="65"/>
      <c r="AP22" s="40"/>
      <c r="AQ22" s="40"/>
      <c r="AR22" s="40"/>
      <c r="AS22" s="41"/>
      <c r="AT22" s="41"/>
      <c r="AU22" s="39"/>
      <c r="AV22" s="39"/>
      <c r="AW22" s="39"/>
      <c r="AX22" s="40"/>
      <c r="AY22" s="40"/>
      <c r="AZ22" s="40"/>
      <c r="BA22" s="40"/>
      <c r="BB22" s="40"/>
      <c r="BC22" s="40"/>
      <c r="BD22" s="40"/>
      <c r="BE22" s="40"/>
      <c r="BF22" s="39"/>
      <c r="BG22" s="39"/>
      <c r="BH22" s="39"/>
      <c r="BJ22" s="5">
        <f>SUMIFS($AL22:$BH22,$AL25:$BH25,BI$2)-SUMIFS($AL22:$BH22,$AL25:$BH25,BI$2,$AL26:$BH26,"=бартер")</f>
        <v>0</v>
      </c>
      <c r="BL22" s="32"/>
      <c r="BM22" s="32">
        <f>SUMIFS($AL22:$BH22,$AL25:$BH25,BI$2,$AL26:$BH26,"=продано")+SUMIFS($AL22:$BH22,$AL25:$BH25,BI$2,$AL26:$BH26,"=подписка")</f>
        <v>0</v>
      </c>
      <c r="BN22" s="32"/>
      <c r="BP22" s="5">
        <f>SUMIFS($AL22:$BH22,$AL25:$BH25,BO$2)-SUMIFS($AL22:$BH22,$AL25:$BH25,BO$2,$AL26:$BH26,"=бартер")</f>
        <v>0</v>
      </c>
      <c r="BR22" s="32"/>
      <c r="BS22" s="32">
        <f>SUMIFS($AL22:$BH22,$AL25:$BH25,BO$2,$AL26:$BH26,"=продано")+SUMIFS($AL22:$BH22,$AL25:$BH25,BO$2,$AL26:$BH26,"=подписка")</f>
        <v>0</v>
      </c>
      <c r="BT22" s="32"/>
      <c r="BV22" s="5">
        <f>SUMIFS($AL22:$BH22,$AL25:$BH25,BU$2)-SUMIFS($AL22:$BH22,$AL25:$BH25,BU$2,$AL26:$BH26,"=бартер")</f>
        <v>0</v>
      </c>
      <c r="BX22" s="32"/>
      <c r="BY22" s="32">
        <f>SUMIFS($AL22:$BH22,$AL25:$BH25,BU$2,$AL26:$BH26,"=продано")+SUMIFS($AL22:$BH22,$AL25:$BH25,BU$2,$AL26:$BH26,"=подписка")</f>
        <v>0</v>
      </c>
      <c r="BZ22" s="32"/>
      <c r="CB22" s="5">
        <f>SUMIFS($AL22:$BH22,$AL25:$BH25,CA$2)-SUMIFS($AL22:$BH22,$AL25:$BH25,CA$2,$AL26:$BH26,"=бартер")</f>
        <v>0</v>
      </c>
      <c r="CD22" s="32"/>
      <c r="CE22" s="32">
        <f>SUMIFS($AL22:$BH22,$AL25:$BH25,CA$2,$AL26:$BH26,"=продано")+SUMIFS($AL22:$BH22,$AL25:$BH25,CA$2,$AL26:$BH26,"=подписка")</f>
        <v>0</v>
      </c>
      <c r="CF22" s="32"/>
      <c r="CH22" s="5">
        <f>SUMIFS($AL22:$BH22,$AL25:$BH25,CG$2)-SUMIFS($AL22:$BH22,$AL25:$BH25,CG$2,$AL26:$BH26,"=бартер")</f>
        <v>0</v>
      </c>
      <c r="CJ22" s="32"/>
      <c r="CK22" s="32">
        <f>SUMIFS($AL22:$BH22,$AL25:$BH25,CG$2,$AL26:$BH26,"=продано")+SUMIFS($AL22:$BH22,$AL25:$BH25,CG$2,$AL26:$BH26,"=подписка")</f>
        <v>0</v>
      </c>
      <c r="CL22" s="32"/>
      <c r="CN22" s="5">
        <f>SUMIFS($AL22:$BH22,$AL25:$BH25,CM$2)-SUMIFS($AL22:$BH22,$AL25:$BH25,CM$2,$AL26:$BH26,"=бартер")</f>
        <v>0</v>
      </c>
      <c r="CP22" s="32"/>
      <c r="CQ22" s="32">
        <f>SUMIFS($AL22:$BH22,$AL25:$BH25,CM$2,$AL26:$BH26,"=продано")+SUMIFS($AL22:$BH22,$AL25:$BH25,CM$2,$AL26:$BH26,"=подписка")</f>
        <v>0</v>
      </c>
      <c r="CR22" s="32"/>
      <c r="CT22" s="5">
        <f>SUMIFS($AL22:$BH22,$AL25:$BH25,CS$2)-SUMIFS($AL22:$BH22,$AL25:$BH25,CS$2,$AL26:$BH26,"=бартер")</f>
        <v>0</v>
      </c>
      <c r="CV22" s="32"/>
      <c r="CW22" s="32">
        <f>SUMIFS($AL22:$BH22,$AL25:$BH25,CS$2,$AL26:$BH26,"=продано")+SUMIFS($AL22:$BH22,$AL25:$BH25,CS$2,$AL26:$BH26,"=подписка")</f>
        <v>0</v>
      </c>
      <c r="CX22" s="32"/>
      <c r="CZ22" s="5">
        <f>SUMIFS($AL22:$BH22,$AL25:$BH25,CY$2)-SUMIFS($AL22:$BH22,$AL25:$BH25,CY$2,$AL26:$BH26,"=бартер")</f>
        <v>0</v>
      </c>
      <c r="DB22" s="32"/>
      <c r="DC22" s="32">
        <f>SUMIFS($AL22:$BH22,$AL25:$BH25,CY$2,$AL26:$BH26,"=продано")+SUMIFS($AL22:$BH22,$AL25:$BH25,CY$2,$AL26:$BH26,"=подписка")</f>
        <v>0</v>
      </c>
      <c r="DD22" s="32"/>
      <c r="DF22" s="5">
        <f>SUMIFS($AL22:$BH22,$AL25:$BH25,DE$2)-SUMIFS($AL22:$BH22,$AL25:$BH25,DE$2,$AL26:$BH26,"=бартер")</f>
        <v>0</v>
      </c>
      <c r="DH22" s="32"/>
      <c r="DI22" s="32">
        <f>SUMIFS($AL22:$BH22,$AL25:$BH25,DE$2,$AL26:$BH26,"=продано")+SUMIFS($AL22:$BH22,$AL25:$BH25,DE$2,$AL26:$BH26,"=подписка")</f>
        <v>0</v>
      </c>
      <c r="DJ22" s="32"/>
      <c r="DL22" s="5">
        <f>SUMIFS($AL22:$BH22,$AL25:$BH25,DK$2)-SUMIFS($AL22:$BH22,$AL25:$BH25,DK$2,$AL26:$BH26,"=бартер")</f>
        <v>0</v>
      </c>
      <c r="DN22" s="32"/>
      <c r="DO22" s="32">
        <f>SUMIFS($AL22:$BH22,$AL25:$BH25,DK$2,$AL26:$BH26,"=продано")+SUMIFS($AL22:$BH22,$AL25:$BH25,DK$2,$AL26:$BH26,"=подписка")</f>
        <v>0</v>
      </c>
      <c r="DP22" s="32"/>
      <c r="DQ22" s="6"/>
    </row>
    <row r="23" ht="15.75" hidden="1" customHeight="1">
      <c r="A23" s="7"/>
      <c r="B23" s="8"/>
      <c r="C23" s="8"/>
      <c r="D23" s="8">
        <f>COUNT(AL22:BH22)</f>
        <v>0</v>
      </c>
      <c r="E23" s="33"/>
      <c r="F23" s="33"/>
      <c r="G23" s="33">
        <f>COUNTIFS(AL25:BH25,"=к")</f>
        <v>1</v>
      </c>
      <c r="H23" s="10"/>
      <c r="I23" s="10"/>
      <c r="J23" s="10">
        <f>COUNTIFS(AL26:BH26,"=продано")</f>
        <v>0</v>
      </c>
      <c r="K23" s="34"/>
      <c r="L23" s="34"/>
      <c r="M23" s="34">
        <f>COUNTIFS(AL25:BH25,"=к",AL26:BH26,"=продано")</f>
        <v>0</v>
      </c>
      <c r="N23" s="11"/>
      <c r="O23" s="11">
        <f>COUNTIFS(AL26:BH26,"=бартер")</f>
        <v>0</v>
      </c>
      <c r="P23" s="35"/>
      <c r="Q23" s="35">
        <f>COUNTIFS(AL26:BH26,"=бартер",AL25:BH25,"=к")</f>
        <v>0</v>
      </c>
      <c r="R23" s="12"/>
      <c r="S23" s="12"/>
      <c r="T23" s="12">
        <f>COUNTIFS(AL26:BH26,"=скрыто")</f>
        <v>0</v>
      </c>
      <c r="U23" s="36"/>
      <c r="V23" s="36"/>
      <c r="W23" s="36">
        <f>COUNTIFS(AL26:BH26,"=скрыто",AL25:BH25,"=к")</f>
        <v>0</v>
      </c>
      <c r="X23" s="13"/>
      <c r="Y23" s="13"/>
      <c r="Z23" s="13">
        <f>COUNTIFS(AL26:BH26,"=аванс")</f>
        <v>0</v>
      </c>
      <c r="AA23" s="8"/>
      <c r="AB23" s="8"/>
      <c r="AC23" s="8">
        <f>COUNTIFS(AL26:BH26,"=Бронь")</f>
        <v>0</v>
      </c>
      <c r="AD23" s="14"/>
      <c r="AE23" s="14"/>
      <c r="AF23" s="14">
        <f>COUNTIFS(AL26:BH26,"=подписка")</f>
        <v>0</v>
      </c>
      <c r="AG23" s="14"/>
      <c r="AH23" s="14"/>
      <c r="AI23" s="14">
        <f>COUNTIFS(AL26:BH26,"=подписка",AL25:BH25,"=к")</f>
        <v>0</v>
      </c>
      <c r="AJ23" s="37"/>
      <c r="AK23" s="66" t="s">
        <v>48</v>
      </c>
      <c r="AL23" s="67"/>
      <c r="AM23" s="67"/>
      <c r="AN23" s="67"/>
      <c r="AO23" s="67"/>
      <c r="AP23" s="71"/>
      <c r="AQ23" s="71"/>
      <c r="AR23" s="71"/>
      <c r="AS23" s="71"/>
      <c r="AT23" s="45"/>
      <c r="AU23" s="46"/>
      <c r="AV23" s="72"/>
      <c r="AW23" s="72"/>
      <c r="AX23" s="73"/>
      <c r="AY23" s="73"/>
      <c r="AZ23" s="73"/>
      <c r="BA23" s="73"/>
      <c r="BB23" s="73"/>
      <c r="BC23" s="73"/>
      <c r="BD23" s="73"/>
      <c r="BE23" s="73"/>
      <c r="BF23" s="48"/>
      <c r="BG23" s="48"/>
      <c r="BH23" s="48"/>
      <c r="BL23" s="32"/>
      <c r="BM23" s="32"/>
      <c r="BN23" s="32"/>
      <c r="BR23" s="32"/>
      <c r="BS23" s="32"/>
      <c r="BT23" s="32"/>
      <c r="BX23" s="32"/>
      <c r="BY23" s="32"/>
      <c r="BZ23" s="32"/>
      <c r="CD23" s="32"/>
      <c r="CE23" s="32"/>
      <c r="CF23" s="32"/>
      <c r="CJ23" s="32"/>
      <c r="CK23" s="32"/>
      <c r="CL23" s="32"/>
      <c r="CP23" s="32"/>
      <c r="CQ23" s="32"/>
      <c r="CR23" s="32"/>
      <c r="CV23" s="32"/>
      <c r="CW23" s="32"/>
      <c r="CX23" s="32"/>
      <c r="DB23" s="32"/>
      <c r="DC23" s="32"/>
      <c r="DD23" s="32"/>
      <c r="DH23" s="32"/>
      <c r="DI23" s="32"/>
      <c r="DJ23" s="32"/>
      <c r="DN23" s="32"/>
      <c r="DO23" s="32"/>
      <c r="DP23" s="32"/>
      <c r="DQ23" s="6"/>
    </row>
    <row r="24" ht="15.75" hidden="1" customHeight="1">
      <c r="A24" s="7"/>
      <c r="B24" s="8"/>
      <c r="C24" s="8">
        <f>SUM(AL24:BH24)</f>
        <v>0</v>
      </c>
      <c r="D24" s="8"/>
      <c r="E24" s="33"/>
      <c r="F24" s="33">
        <f>SUMIFS(AL24:BH24,AL25:BH25,"=к")</f>
        <v>0</v>
      </c>
      <c r="G24" s="33"/>
      <c r="H24" s="10"/>
      <c r="I24" s="10">
        <f>SUMIFS(AL24:BH24,AL26:BH26,"=продано")</f>
        <v>0</v>
      </c>
      <c r="J24" s="10"/>
      <c r="K24" s="34"/>
      <c r="L24" s="34">
        <f>SUMIFS(AL24:BH24,AL26:BH26,"=продано",AL25:BH25,"=к")</f>
        <v>0</v>
      </c>
      <c r="M24" s="34"/>
      <c r="N24" s="11"/>
      <c r="O24" s="11"/>
      <c r="P24" s="35"/>
      <c r="Q24" s="35"/>
      <c r="R24" s="12"/>
      <c r="S24" s="12">
        <f>SUMIFS(AL24:BH24,AL26:BH26,"=скрыто")</f>
        <v>0</v>
      </c>
      <c r="T24" s="12"/>
      <c r="U24" s="36"/>
      <c r="V24" s="36">
        <f>SUMIFS(AL24:BH24,AL26:BH26,"=скрыто",AL25:BH25,"=к")</f>
        <v>0</v>
      </c>
      <c r="W24" s="36"/>
      <c r="X24" s="13"/>
      <c r="Y24" s="13">
        <f>SUMIFS(AL24:BH24,AL26:BH26,"=аванс")</f>
        <v>0</v>
      </c>
      <c r="Z24" s="13"/>
      <c r="AA24" s="8"/>
      <c r="AB24" s="8">
        <f>SUMIFS(AL24:BH24,AL26:BH26,"=Бронь")</f>
        <v>0</v>
      </c>
      <c r="AC24" s="8"/>
      <c r="AD24" s="14"/>
      <c r="AE24" s="14">
        <f>SUMIFS(AL24:BH24,AL26:BH26,"=подписка")</f>
        <v>0</v>
      </c>
      <c r="AF24" s="14"/>
      <c r="AG24" s="14"/>
      <c r="AH24" s="14">
        <f>SUMIFS(AL24:BH24,AL26:BH26,"=подписка",AL25:BH25,"=к")</f>
        <v>0</v>
      </c>
      <c r="AI24" s="14"/>
      <c r="AJ24" s="37"/>
      <c r="AK24" s="63" t="s">
        <v>49</v>
      </c>
      <c r="AL24" s="68"/>
      <c r="AM24" s="68"/>
      <c r="AN24" s="68"/>
      <c r="AO24" s="68"/>
      <c r="AP24" s="74"/>
      <c r="AQ24" s="74"/>
      <c r="AR24" s="74"/>
      <c r="AS24" s="74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5">
        <f>SUMIFS($AL24:$BH24,$AL25:$BH25,BI$2)-SUMIFS($AL24:$BH24,$AL25:$BH25,BI$2,$AL26:$BH26,"=бартер")</f>
        <v>0</v>
      </c>
      <c r="BL24" s="32">
        <f>SUMIFS($AL24:$BH24,$AL25:$BH25,BI$2,$AL26:$BH26,"=продано")+SUMIFS($AL24:$BH24,$AL25:$BH25,BI$2,$AL26:$BH26,"=подписка")</f>
        <v>0</v>
      </c>
      <c r="BM24" s="32"/>
      <c r="BN24" s="32"/>
      <c r="BO24" s="5">
        <f>SUMIFS($AL24:$BH24,$AL25:$BH25,BO$2)-SUMIFS($AL24:$BH24,$AL25:$BH25,BO$2,$AL26:$BH26,"=бартер")</f>
        <v>0</v>
      </c>
      <c r="BR24" s="32">
        <f>SUMIFS($AL24:$BH24,$AL25:$BH25,BO$2,$AL26:$BH26,"=продано")+SUMIFS($AL24:$BH24,$AL25:$BH25,BO$2,$AL26:$BH26,"=подписка")</f>
        <v>0</v>
      </c>
      <c r="BS24" s="32"/>
      <c r="BT24" s="32"/>
      <c r="BU24" s="5">
        <f>SUMIFS($AL24:$BH24,$AL25:$BH25,BU$2)-SUMIFS($AL24:$BH24,$AL25:$BH25,BU$2,$AL26:$BH26,"=бартер")</f>
        <v>0</v>
      </c>
      <c r="BX24" s="32">
        <f>SUMIFS($AL24:$BH24,$AL25:$BH25,BU$2,$AL26:$BH26,"=продано")+SUMIFS($AL24:$BH24,$AL25:$BH25,BU$2,$AL26:$BH26,"=подписка")</f>
        <v>0</v>
      </c>
      <c r="BY24" s="32"/>
      <c r="BZ24" s="32"/>
      <c r="CA24" s="5">
        <f>SUMIFS($AL24:$BH24,$AL25:$BH25,CA$2)-SUMIFS($AL24:$BH24,$AL25:$BH25,CA$2,$AL26:$BH26,"=бартер")</f>
        <v>0</v>
      </c>
      <c r="CD24" s="32">
        <f>SUMIFS($AL24:$BH24,$AL25:$BH25,CA$2,$AL26:$BH26,"=продано")+SUMIFS($AL24:$BH24,$AL25:$BH25,CA$2,$AL26:$BH26,"=подписка")</f>
        <v>0</v>
      </c>
      <c r="CE24" s="32"/>
      <c r="CF24" s="32"/>
      <c r="CG24" s="5">
        <f>SUMIFS($AL24:$BH24,$AL25:$BH25,CG$2)-SUMIFS($AL24:$BH24,$AL25:$BH25,CG$2,$AL26:$BH26,"=бартер")</f>
        <v>0</v>
      </c>
      <c r="CJ24" s="32">
        <f>SUMIFS($AL24:$BH24,$AL25:$BH25,CG$2,$AL26:$BH26,"=продано")+SUMIFS($AL24:$BH24,$AL25:$BH25,CG$2,$AL26:$BH26,"=подписка")</f>
        <v>0</v>
      </c>
      <c r="CK24" s="32"/>
      <c r="CL24" s="32"/>
      <c r="CM24" s="5">
        <f>SUMIFS($AL24:$BH24,$AL25:$BH25,CM$2)-SUMIFS($AL24:$BH24,$AL25:$BH25,CM$2,$AL26:$BH26,"=бартер")</f>
        <v>0</v>
      </c>
      <c r="CP24" s="32">
        <f>SUMIFS($AL24:$BH24,$AL25:$BH25,CM$2,$AL26:$BH26,"=продано")+SUMIFS($AL24:$BH24,$AL25:$BH25,CM$2,$AL26:$BH26,"=подписка")</f>
        <v>0</v>
      </c>
      <c r="CQ24" s="32"/>
      <c r="CR24" s="32"/>
      <c r="CS24" s="5">
        <f>SUMIFS($AL24:$BH24,$AL25:$BH25,CS$2)-SUMIFS($AL24:$BH24,$AL25:$BH25,CS$2,$AL26:$BH26,"=бартер")</f>
        <v>0</v>
      </c>
      <c r="CV24" s="32">
        <f>SUMIFS($AL24:$BH24,$AL25:$BH25,CS$2,$AL26:$BH26,"=продано")+SUMIFS($AL24:$BH24,$AL25:$BH25,CS$2,$AL26:$BH26,"=подписка")</f>
        <v>0</v>
      </c>
      <c r="CW24" s="32"/>
      <c r="CX24" s="32"/>
      <c r="CY24" s="5">
        <f>SUMIFS($AL24:$BH24,$AL25:$BH25,CY$2)-SUMIFS($AL24:$BH24,$AL25:$BH25,CY$2,$AL26:$BH26,"=бартер")</f>
        <v>0</v>
      </c>
      <c r="DB24" s="32">
        <f>SUMIFS($AL24:$BH24,$AL25:$BH25,CY$2,$AL26:$BH26,"=продано")+SUMIFS($AL24:$BH24,$AL25:$BH25,CY$2,$AL26:$BH26,"=подписка")</f>
        <v>0</v>
      </c>
      <c r="DC24" s="32"/>
      <c r="DD24" s="32"/>
      <c r="DE24" s="5">
        <f>SUMIFS($AL24:$BH24,$AL25:$BH25,DE$2)-SUMIFS($AL24:$BH24,$AL25:$BH25,DE$2,$AL26:$BH26,"=бартер")</f>
        <v>0</v>
      </c>
      <c r="DH24" s="32">
        <f>SUMIFS($AL24:$BH24,$AL25:$BH25,DE$2,$AL26:$BH26,"=продано")+SUMIFS($AL24:$BH24,$AL25:$BH25,DE$2,$AL26:$BH26,"=подписка")</f>
        <v>0</v>
      </c>
      <c r="DI24" s="32"/>
      <c r="DJ24" s="32"/>
      <c r="DK24" s="5">
        <f>SUMIFS($AL24:$BH24,$AL25:$BH25,DK$2)-SUMIFS($AL24:$BH24,$AL25:$BH25,DK$2,$AL26:$BH26,"=бартер")</f>
        <v>0</v>
      </c>
      <c r="DN24" s="32">
        <f>SUMIFS($AL24:$BH24,$AL25:$BH25,DK$2,$AL26:$BH26,"=продано")+SUMIFS($AL24:$BH24,$AL25:$BH25,DK$2,$AL26:$BH26,"=подписка")</f>
        <v>0</v>
      </c>
      <c r="DO24" s="32"/>
      <c r="DP24" s="32"/>
      <c r="DQ24" s="6"/>
    </row>
    <row r="25" ht="15.75" hidden="1" customHeight="1">
      <c r="A25" s="7"/>
      <c r="B25" s="8"/>
      <c r="C25" s="8"/>
      <c r="D25" s="8"/>
      <c r="E25" s="33"/>
      <c r="F25" s="33"/>
      <c r="G25" s="33"/>
      <c r="H25" s="10"/>
      <c r="I25" s="10"/>
      <c r="J25" s="10"/>
      <c r="K25" s="34"/>
      <c r="L25" s="34"/>
      <c r="M25" s="34"/>
      <c r="N25" s="11"/>
      <c r="O25" s="11"/>
      <c r="P25" s="35"/>
      <c r="Q25" s="35"/>
      <c r="R25" s="12"/>
      <c r="S25" s="12"/>
      <c r="T25" s="12"/>
      <c r="U25" s="36"/>
      <c r="V25" s="36"/>
      <c r="W25" s="36"/>
      <c r="X25" s="13"/>
      <c r="Y25" s="13"/>
      <c r="Z25" s="13"/>
      <c r="AA25" s="8"/>
      <c r="AB25" s="8"/>
      <c r="AC25" s="8"/>
      <c r="AD25" s="14"/>
      <c r="AE25" s="14"/>
      <c r="AF25" s="14"/>
      <c r="AG25" s="14"/>
      <c r="AH25" s="14"/>
      <c r="AI25" s="14"/>
      <c r="AJ25" s="37"/>
      <c r="AK25" s="69"/>
      <c r="AL25" s="70"/>
      <c r="AM25" s="70"/>
      <c r="AN25" s="70"/>
      <c r="AO25" s="70"/>
      <c r="AP25" s="70" t="s">
        <v>36</v>
      </c>
      <c r="AQ25" s="52"/>
      <c r="AR25" s="52"/>
      <c r="AS25" s="53"/>
      <c r="AT25" s="53"/>
      <c r="AU25" s="51"/>
      <c r="AV25" s="51"/>
      <c r="AW25" s="51"/>
      <c r="AX25" s="52"/>
      <c r="AY25" s="52"/>
      <c r="AZ25" s="52"/>
      <c r="BA25" s="52"/>
      <c r="BB25" s="52"/>
      <c r="BC25" s="52"/>
      <c r="BD25" s="52"/>
      <c r="BE25" s="52"/>
      <c r="BF25" s="55"/>
      <c r="BG25" s="55"/>
      <c r="BH25" s="55"/>
      <c r="BK25" s="5">
        <f>COUNTIFS($AL25:$BH25,BI$2)-COUNTIFS($AL25:$BH25,BI$2,$AL26:$BH26,"=бартер")</f>
        <v>0</v>
      </c>
      <c r="BL25" s="32"/>
      <c r="BM25" s="32"/>
      <c r="BN25" s="32">
        <f>COUNTIFS($AL25:$BH25,BI$2,$AL26:$BH26,"=продано")+COUNTIFS($AL25:$BH25,BI$2,$AL26:$BH26,"=подписка")</f>
        <v>0</v>
      </c>
      <c r="BQ25" s="5">
        <f>COUNTIFS($AL25:$BH25,BO$2)-COUNTIFS($AL25:$BH25,BO$2,$AL26:$BH26,"=бартер")</f>
        <v>0</v>
      </c>
      <c r="BR25" s="32"/>
      <c r="BS25" s="32"/>
      <c r="BT25" s="32">
        <f>COUNTIFS($AL25:$BH25,BO$2,$AL26:$BH26,"=продано")+COUNTIFS($AL25:$BH25,BO$2,$AL26:$BH26,"=подписка")</f>
        <v>0</v>
      </c>
      <c r="BW25" s="5">
        <f>COUNTIFS($AL25:$BH25,BU$2)-COUNTIFS($AL25:$BH25,BU$2,$AL26:$BH26,"=бартер")</f>
        <v>0</v>
      </c>
      <c r="BX25" s="32"/>
      <c r="BY25" s="32"/>
      <c r="BZ25" s="32">
        <f>COUNTIFS($AL25:$BH25,BU$2,$AL26:$BH26,"=продано")+COUNTIFS($AL25:$BH25,BU$2,$AL26:$BH26,"=подписка")</f>
        <v>0</v>
      </c>
      <c r="CC25" s="5">
        <f>COUNTIFS($AL25:$BH25,CA$2)-COUNTIFS($AL25:$BH25,CA$2,$AL26:$BH26,"=бартер")</f>
        <v>0</v>
      </c>
      <c r="CD25" s="32"/>
      <c r="CE25" s="32"/>
      <c r="CF25" s="32">
        <f>COUNTIFS($AL25:$BH25,CA$2,$AL26:$BH26,"=продано")+COUNTIFS($AL25:$BH25,CA$2,$AL26:$BH26,"=подписка")</f>
        <v>0</v>
      </c>
      <c r="CI25" s="5">
        <f>COUNTIFS($AL25:$BH25,CG$2)-COUNTIFS($AL25:$BH25,CG$2,$AL26:$BH26,"=бартер")</f>
        <v>0</v>
      </c>
      <c r="CJ25" s="32"/>
      <c r="CK25" s="32"/>
      <c r="CL25" s="32">
        <f>COUNTIFS($AL25:$BH25,CG$2,$AL26:$BH26,"=продано")+COUNTIFS($AL25:$BH25,CG$2,$AL26:$BH26,"=подписка")</f>
        <v>0</v>
      </c>
      <c r="CO25" s="5">
        <f>COUNTIFS($AL25:$BH25,CM$2)-COUNTIFS($AL25:$BH25,CM$2,$AL26:$BH26,"=бартер")</f>
        <v>0</v>
      </c>
      <c r="CP25" s="32"/>
      <c r="CQ25" s="32"/>
      <c r="CR25" s="32">
        <f>COUNTIFS($AL25:$BH25,CM$2,$AL26:$BH26,"=продано")+COUNTIFS($AL25:$BH25,CM$2,$AL26:$BH26,"=подписка")</f>
        <v>0</v>
      </c>
      <c r="CU25" s="5">
        <f>COUNTIFS($AL25:$BH25,CS$2)-COUNTIFS($AL25:$BH25,CS$2,$AL26:$BH26,"=бартер")</f>
        <v>0</v>
      </c>
      <c r="CV25" s="32"/>
      <c r="CW25" s="32"/>
      <c r="CX25" s="32">
        <f>COUNTIFS($AL25:$BH25,CS$2,$AL26:$BH26,"=продано")+COUNTIFS($AL25:$BH25,CS$2,$AL26:$BH26,"=подписка")</f>
        <v>0</v>
      </c>
      <c r="DA25" s="5">
        <f>COUNTIFS($AL25:$BH25,CY$2)-COUNTIFS($AL25:$BH25,CY$2,$AL26:$BH26,"=бартер")</f>
        <v>1</v>
      </c>
      <c r="DB25" s="32"/>
      <c r="DC25" s="32"/>
      <c r="DD25" s="32">
        <f>COUNTIFS($AL25:$BH25,CY$2,$AL26:$BH26,"=продано")+COUNTIFS($AL25:$BH25,CY$2,$AL26:$BH26,"=подписка")</f>
        <v>0</v>
      </c>
      <c r="DG25" s="5">
        <f>COUNTIFS($AL25:$BH25,DE$2)-COUNTIFS($AL25:$BH25,DE$2,$AL26:$BH26,"=бартер")</f>
        <v>0</v>
      </c>
      <c r="DH25" s="32"/>
      <c r="DI25" s="32"/>
      <c r="DJ25" s="32">
        <f>COUNTIFS($AL25:$BH25,DE$2,$AL26:$BH26,"=продано")+COUNTIFS($AL25:$BH25,DE$2,$AL26:$BH26,"=подписка")</f>
        <v>0</v>
      </c>
      <c r="DM25" s="5">
        <f>COUNTIFS($AL25:$BH25,DK$2)-COUNTIFS($AL25:$BH25,DK$2,$AL26:$BH26,"=бартер")</f>
        <v>0</v>
      </c>
      <c r="DN25" s="32"/>
      <c r="DO25" s="32"/>
      <c r="DP25" s="32">
        <f>COUNTIFS($AL25:$BH25,DK$2,$AL26:$BH26,"=продано")+COUNTIFS($AL25:$BH25,DK$2,$AL26:$BH26,"=подписка")</f>
        <v>0</v>
      </c>
      <c r="DQ25" s="6"/>
    </row>
    <row r="26" ht="15.75" hidden="1" customHeight="1">
      <c r="A26" s="7"/>
      <c r="B26" s="8"/>
      <c r="C26" s="8"/>
      <c r="D26" s="8"/>
      <c r="E26" s="33"/>
      <c r="F26" s="33"/>
      <c r="G26" s="33"/>
      <c r="H26" s="10"/>
      <c r="I26" s="10"/>
      <c r="J26" s="10"/>
      <c r="K26" s="34"/>
      <c r="L26" s="34"/>
      <c r="M26" s="34"/>
      <c r="N26" s="11"/>
      <c r="O26" s="11"/>
      <c r="P26" s="35"/>
      <c r="Q26" s="35"/>
      <c r="R26" s="12"/>
      <c r="S26" s="12"/>
      <c r="T26" s="12"/>
      <c r="U26" s="36"/>
      <c r="V26" s="36"/>
      <c r="W26" s="36"/>
      <c r="X26" s="13"/>
      <c r="Y26" s="13"/>
      <c r="Z26" s="13"/>
      <c r="AA26" s="8"/>
      <c r="AB26" s="8"/>
      <c r="AC26" s="8"/>
      <c r="AD26" s="14"/>
      <c r="AE26" s="14"/>
      <c r="AF26" s="14"/>
      <c r="AG26" s="14"/>
      <c r="AH26" s="14"/>
      <c r="AI26" s="14"/>
      <c r="AJ26" s="56"/>
      <c r="AK26" s="38" t="s">
        <v>50</v>
      </c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DQ26" s="6"/>
    </row>
    <row r="27">
      <c r="A27" s="75"/>
      <c r="B27" s="76"/>
      <c r="C27" s="76"/>
      <c r="D27" s="76"/>
      <c r="E27" s="77"/>
      <c r="F27" s="76"/>
      <c r="G27" s="78"/>
      <c r="H27" s="76"/>
      <c r="I27" s="76"/>
      <c r="J27" s="76"/>
      <c r="K27" s="77"/>
      <c r="L27" s="76"/>
      <c r="M27" s="78"/>
      <c r="N27" s="25"/>
      <c r="O27" s="25"/>
      <c r="P27" s="77"/>
      <c r="Q27" s="78"/>
      <c r="R27" s="79"/>
      <c r="S27" s="79"/>
      <c r="T27" s="79"/>
      <c r="U27" s="80"/>
      <c r="V27" s="79"/>
      <c r="W27" s="81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82" t="s">
        <v>52</v>
      </c>
      <c r="AK27" s="83" t="s">
        <v>53</v>
      </c>
      <c r="AL27" s="84" t="s">
        <v>54</v>
      </c>
      <c r="AM27" s="84" t="s">
        <v>55</v>
      </c>
      <c r="AN27" s="84" t="s">
        <v>56</v>
      </c>
      <c r="AO27" s="84" t="s">
        <v>57</v>
      </c>
      <c r="AP27" s="84" t="s">
        <v>58</v>
      </c>
      <c r="AQ27" s="84"/>
      <c r="AR27" s="85"/>
      <c r="AS27" s="85"/>
      <c r="AT27" s="86"/>
      <c r="AU27" s="86"/>
      <c r="AV27" s="86"/>
      <c r="AW27" s="86"/>
      <c r="AX27" s="86"/>
      <c r="AY27" s="86"/>
      <c r="AZ27" s="86"/>
      <c r="BA27" s="86"/>
      <c r="BB27" s="86"/>
      <c r="BC27" s="87"/>
      <c r="BD27" s="87"/>
      <c r="BE27" s="87"/>
      <c r="BF27" s="87"/>
      <c r="BG27" s="87"/>
      <c r="BH27" s="87"/>
      <c r="BI27" s="88"/>
      <c r="BJ27" s="88"/>
      <c r="BK27" s="88"/>
      <c r="BL27" s="89"/>
      <c r="BM27" s="89"/>
      <c r="BN27" s="89"/>
      <c r="BO27" s="88"/>
      <c r="BP27" s="88"/>
      <c r="BQ27" s="88"/>
      <c r="BR27" s="89"/>
      <c r="BS27" s="89"/>
      <c r="BT27" s="89"/>
      <c r="BU27" s="88"/>
      <c r="BV27" s="88"/>
      <c r="BW27" s="88"/>
      <c r="BX27" s="89"/>
      <c r="BY27" s="89"/>
      <c r="BZ27" s="89"/>
      <c r="CA27" s="88"/>
      <c r="CB27" s="88"/>
      <c r="CC27" s="88"/>
      <c r="CD27" s="89"/>
      <c r="CE27" s="89"/>
      <c r="CF27" s="89"/>
      <c r="CG27" s="88"/>
      <c r="CH27" s="88"/>
      <c r="CI27" s="88"/>
      <c r="CJ27" s="89"/>
      <c r="CK27" s="89"/>
      <c r="CL27" s="89"/>
      <c r="CM27" s="88"/>
      <c r="CN27" s="88"/>
      <c r="CO27" s="88"/>
      <c r="CP27" s="89"/>
      <c r="CQ27" s="89"/>
      <c r="CR27" s="89"/>
      <c r="CS27" s="88"/>
      <c r="CT27" s="88"/>
      <c r="CU27" s="88"/>
      <c r="CV27" s="89"/>
      <c r="CW27" s="89"/>
      <c r="CX27" s="89"/>
      <c r="CY27" s="88"/>
      <c r="CZ27" s="88"/>
      <c r="DA27" s="88"/>
      <c r="DB27" s="89"/>
      <c r="DC27" s="89"/>
      <c r="DD27" s="89"/>
      <c r="DE27" s="88"/>
      <c r="DF27" s="88"/>
      <c r="DG27" s="88"/>
      <c r="DH27" s="89"/>
      <c r="DI27" s="89"/>
      <c r="DJ27" s="89"/>
      <c r="DK27" s="88"/>
      <c r="DL27" s="88"/>
      <c r="DM27" s="88"/>
      <c r="DN27" s="89"/>
      <c r="DO27" s="89"/>
      <c r="DP27" s="89"/>
      <c r="DQ27" s="90"/>
    </row>
    <row r="28">
      <c r="A28" s="7"/>
      <c r="B28" s="8">
        <f>SUM(AL28:BH28)</f>
        <v>174.45</v>
      </c>
      <c r="C28" s="8"/>
      <c r="D28" s="8"/>
      <c r="E28" s="33">
        <f>SUMIFS(AL28:BH28,AL34:BH34,"=к")</f>
        <v>0</v>
      </c>
      <c r="F28" s="33"/>
      <c r="G28" s="33"/>
      <c r="H28" s="10">
        <f>SUMIFS(AL28:BH28,AL35:BH35,"=продано")</f>
        <v>0</v>
      </c>
      <c r="I28" s="10"/>
      <c r="J28" s="10"/>
      <c r="K28" s="34">
        <f>SUMIFS(AL28:BH28,AL35:BH35,"=продано",AL34:BH34,"=к")</f>
        <v>0</v>
      </c>
      <c r="L28" s="34"/>
      <c r="M28" s="34"/>
      <c r="N28" s="11">
        <f>SUMIFS(AL28:BH28,AL35:BH35,"=бартер")</f>
        <v>0</v>
      </c>
      <c r="O28" s="11"/>
      <c r="P28" s="35">
        <f>SUMIFS(AL28:BH28,AL35:BH35,"=бартер",AL34:BH34,"=к")</f>
        <v>0</v>
      </c>
      <c r="Q28" s="35"/>
      <c r="R28" s="12">
        <f>SUMIFS(AL28:BH28,AL35:BH35,"=скрыто")</f>
        <v>0</v>
      </c>
      <c r="S28" s="12"/>
      <c r="T28" s="12"/>
      <c r="U28" s="36">
        <f>SUMIFS(AL28:BH28,AL35:BH35,"=скрыто",AL34:BH34,"=к")</f>
        <v>0</v>
      </c>
      <c r="V28" s="36"/>
      <c r="W28" s="36"/>
      <c r="X28" s="13">
        <f>SUMIFS(AL28:BH28,AL35:BH35,"=аванс")</f>
        <v>0</v>
      </c>
      <c r="Y28" s="13"/>
      <c r="Z28" s="13"/>
      <c r="AA28" s="8">
        <f>SUMIFS(AL28:BH28,AL35:BH35,"=Бронь")</f>
        <v>0</v>
      </c>
      <c r="AB28" s="8"/>
      <c r="AC28" s="8"/>
      <c r="AD28" s="14">
        <f>SUMIFS(AL28:BH28,AL35:BH35,"=подписка")</f>
        <v>0</v>
      </c>
      <c r="AE28" s="14"/>
      <c r="AF28" s="14"/>
      <c r="AG28" s="14">
        <f>SUMIFS(AL28:BH28,AL35:BH35,"=подписка",AL34:BH34,"=к")</f>
        <v>0</v>
      </c>
      <c r="AH28" s="14"/>
      <c r="AI28" s="14"/>
      <c r="AJ28" s="37"/>
      <c r="AK28" s="63" t="s">
        <v>47</v>
      </c>
      <c r="AL28" s="91">
        <v>33.43</v>
      </c>
      <c r="AM28" s="39">
        <v>33.5</v>
      </c>
      <c r="AN28" s="91">
        <v>38.92</v>
      </c>
      <c r="AO28" s="91">
        <v>35.0</v>
      </c>
      <c r="AP28" s="91">
        <v>33.6</v>
      </c>
      <c r="AQ28" s="91"/>
      <c r="AR28" s="39"/>
      <c r="AS28" s="39"/>
      <c r="AT28" s="39"/>
      <c r="AU28" s="39"/>
      <c r="AV28" s="39"/>
      <c r="AW28" s="39"/>
      <c r="AX28" s="40"/>
      <c r="AY28" s="40"/>
      <c r="AZ28" s="39"/>
      <c r="BA28" s="39"/>
      <c r="BB28" s="39"/>
      <c r="BC28" s="39"/>
      <c r="BD28" s="39"/>
      <c r="BE28" s="39"/>
      <c r="BF28" s="39"/>
      <c r="BG28" s="39"/>
      <c r="BH28" s="39"/>
      <c r="BJ28" s="5">
        <f>SUMIFS($AL28:$BH28,$AL34:$BH34,BI$2)-SUMIFS($AL28:$BH28,$AL34:$BH34,BI$2,$AL35:$BH35,"=бартер")</f>
        <v>174.45</v>
      </c>
      <c r="BL28" s="32"/>
      <c r="BM28" s="32">
        <f>SUMIFS($AL28:$BH28,$AL34:$BH34,BI$2,$AL35:$BH35,"=продано")+SUMIFS($AL28:$BH28,$AL34:$BH34,BI$2,$AL35:$BH35,"=подписка")</f>
        <v>0</v>
      </c>
      <c r="BN28" s="32"/>
      <c r="BP28" s="5">
        <f>SUMIFS($AL28:$BH28,$AL34:$BH34,BO$2)-SUMIFS($AL28:$BH28,$AL34:$BH34,BO$2,$AL35:$BH35,"=бартер")</f>
        <v>0</v>
      </c>
      <c r="BR28" s="32"/>
      <c r="BS28" s="32">
        <f>SUMIFS($AL28:$BH28,$AL34:$BH34,BO$2,$AL35:$BH35,"=продано")+SUMIFS($AL28:$BH28,$AL34:$BH34,BO$2,$AL35:$BH35,"=подписка")</f>
        <v>0</v>
      </c>
      <c r="BT28" s="32"/>
      <c r="BV28" s="5">
        <f>SUMIFS($AL28:$BH28,$AL34:$BH34,BU$2)-SUMIFS($AL28:$BH28,$AL34:$BH34,BU$2,$AL35:$BH35,"=бартер")</f>
        <v>0</v>
      </c>
      <c r="BX28" s="32"/>
      <c r="BY28" s="32">
        <f>SUMIFS($AL28:$BH28,$AL34:$BH34,BU$2,$AL35:$BH35,"=продано")+SUMIFS($AL28:$BH28,$AL34:$BH34,BU$2,$AL35:$BH35,"=подписка")</f>
        <v>0</v>
      </c>
      <c r="BZ28" s="32"/>
      <c r="CB28" s="5">
        <f>SUMIFS($AL28:$BH28,$AL34:$BH34,CA$2)-SUMIFS($AL28:$BH28,$AL34:$BH34,CA$2,$AL35:$BH35,"=бартер")</f>
        <v>0</v>
      </c>
      <c r="CD28" s="32"/>
      <c r="CE28" s="32">
        <f>SUMIFS($AL28:$BH28,$AL34:$BH34,CA$2,$AL35:$BH35,"=продано")+SUMIFS($AL28:$BH28,$AL34:$BH34,CA$2,$AL35:$BH35,"=подписка")</f>
        <v>0</v>
      </c>
      <c r="CF28" s="32"/>
      <c r="CH28" s="5">
        <f>SUMIFS($AL28:$BH28,$AL34:$BH34,CG$2)-SUMIFS($AL28:$BH28,$AL34:$BH34,CG$2,$AL35:$BH35,"=бартер")</f>
        <v>0</v>
      </c>
      <c r="CJ28" s="32"/>
      <c r="CK28" s="32">
        <f>SUMIFS($AL28:$BH28,$AL34:$BH34,CG$2,$AL35:$BH35,"=продано")+SUMIFS($AL28:$BH28,$AL34:$BH34,CG$2,$AL35:$BH35,"=подписка")</f>
        <v>0</v>
      </c>
      <c r="CL28" s="32"/>
      <c r="CN28" s="5">
        <f>SUMIFS($AL28:$BH28,$AL34:$BH34,CM$2)-SUMIFS($AL28:$BH28,$AL34:$BH34,CM$2,$AL35:$BH35,"=бартер")</f>
        <v>0</v>
      </c>
      <c r="CP28" s="32"/>
      <c r="CQ28" s="32">
        <f>SUMIFS($AL28:$BH28,$AL34:$BH34,CM$2,$AL35:$BH35,"=продано")+SUMIFS($AL28:$BH28,$AL34:$BH34,CM$2,$AL35:$BH35,"=подписка")</f>
        <v>0</v>
      </c>
      <c r="CR28" s="32"/>
      <c r="CT28" s="5">
        <f>SUMIFS($AL28:$BH28,$AL34:$BH34,CS$2)-SUMIFS($AL28:$BH28,$AL34:$BH34,CS$2,$AL35:$BH35,"=бартер")</f>
        <v>0</v>
      </c>
      <c r="CV28" s="32"/>
      <c r="CW28" s="32">
        <f>SUMIFS($AL28:$BH28,$AL34:$BH34,CS$2,$AL35:$BH35,"=продано")+SUMIFS($AL28:$BH28,$AL34:$BH34,CS$2,$AL35:$BH35,"=подписка")</f>
        <v>0</v>
      </c>
      <c r="CX28" s="32"/>
      <c r="CZ28" s="5">
        <f>SUMIFS($AL28:$BH28,$AL34:$BH34,CY$2)-SUMIFS($AL28:$BH28,$AL34:$BH34,CY$2,$AL35:$BH35,"=бартер")</f>
        <v>0</v>
      </c>
      <c r="DB28" s="32"/>
      <c r="DC28" s="32">
        <f>SUMIFS($AL28:$BH28,$AL34:$BH34,CY$2,$AL35:$BH35,"=продано")+SUMIFS($AL28:$BH28,$AL34:$BH34,CY$2,$AL35:$BH35,"=подписка")</f>
        <v>0</v>
      </c>
      <c r="DD28" s="32"/>
      <c r="DF28" s="5">
        <f>SUMIFS($AL28:$BH28,$AL34:$BH34,DE$2)-SUMIFS($AL28:$BH28,$AL34:$BH34,DE$2,$AL35:$BH35,"=бартер")</f>
        <v>0</v>
      </c>
      <c r="DH28" s="32"/>
      <c r="DI28" s="32">
        <f>SUMIFS($AL28:$BH28,$AL34:$BH34,DE$2,$AL35:$BH35,"=продано")+SUMIFS($AL28:$BH28,$AL34:$BH34,DE$2,$AL35:$BH35,"=подписка")</f>
        <v>0</v>
      </c>
      <c r="DJ28" s="32"/>
      <c r="DL28" s="5">
        <f>SUMIFS($AL28:$BH28,$AL34:$BH34,DK$2)-SUMIFS($AL28:$BH28,$AL34:$BH34,DK$2,$AL35:$BH35,"=бартер")</f>
        <v>0</v>
      </c>
      <c r="DN28" s="32"/>
      <c r="DO28" s="32">
        <f>SUMIFS($AL28:$BH28,$AL34:$BH34,DK$2,$AL35:$BH35,"=продано")+SUMIFS($AL28:$BH28,$AL34:$BH34,DK$2,$AL35:$BH35,"=подписка")</f>
        <v>0</v>
      </c>
      <c r="DP28" s="32"/>
      <c r="DQ28" s="6"/>
    </row>
    <row r="29">
      <c r="A29" s="7"/>
      <c r="B29" s="8"/>
      <c r="C29" s="8"/>
      <c r="D29" s="8"/>
      <c r="E29" s="33"/>
      <c r="F29" s="33"/>
      <c r="G29" s="33"/>
      <c r="H29" s="10"/>
      <c r="I29" s="10"/>
      <c r="J29" s="10"/>
      <c r="K29" s="34"/>
      <c r="L29" s="34"/>
      <c r="M29" s="34"/>
      <c r="N29" s="11"/>
      <c r="O29" s="11"/>
      <c r="P29" s="35"/>
      <c r="Q29" s="35"/>
      <c r="R29" s="12"/>
      <c r="S29" s="12"/>
      <c r="T29" s="12"/>
      <c r="U29" s="36"/>
      <c r="V29" s="36"/>
      <c r="W29" s="36"/>
      <c r="X29" s="13"/>
      <c r="Y29" s="13"/>
      <c r="Z29" s="13"/>
      <c r="AA29" s="8"/>
      <c r="AB29" s="8"/>
      <c r="AC29" s="8"/>
      <c r="AD29" s="14"/>
      <c r="AE29" s="14"/>
      <c r="AF29" s="14"/>
      <c r="AG29" s="14"/>
      <c r="AH29" s="14"/>
      <c r="AI29" s="14"/>
      <c r="AJ29" s="37"/>
      <c r="AK29" s="63" t="s">
        <v>59</v>
      </c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44"/>
      <c r="AY29" s="44"/>
      <c r="AZ29" s="48"/>
      <c r="BA29" s="48"/>
      <c r="BB29" s="48"/>
      <c r="BC29" s="48"/>
      <c r="BD29" s="48"/>
      <c r="BE29" s="48"/>
      <c r="BF29" s="48"/>
      <c r="BG29" s="48"/>
      <c r="BH29" s="48"/>
      <c r="BL29" s="32"/>
      <c r="BM29" s="32"/>
      <c r="BN29" s="32"/>
      <c r="BR29" s="32"/>
      <c r="BS29" s="32"/>
      <c r="BT29" s="32"/>
      <c r="BX29" s="32"/>
      <c r="BY29" s="32"/>
      <c r="BZ29" s="32"/>
      <c r="CD29" s="32"/>
      <c r="CE29" s="32"/>
      <c r="CF29" s="32"/>
      <c r="CJ29" s="32"/>
      <c r="CK29" s="32"/>
      <c r="CL29" s="32"/>
      <c r="CP29" s="32"/>
      <c r="CQ29" s="32"/>
      <c r="CR29" s="32"/>
      <c r="CV29" s="32"/>
      <c r="CW29" s="32"/>
      <c r="CX29" s="32"/>
      <c r="DB29" s="32"/>
      <c r="DC29" s="32"/>
      <c r="DD29" s="32"/>
      <c r="DH29" s="32"/>
      <c r="DI29" s="32"/>
      <c r="DJ29" s="32"/>
      <c r="DN29" s="32"/>
      <c r="DO29" s="32"/>
      <c r="DP29" s="32"/>
      <c r="DQ29" s="6"/>
    </row>
    <row r="30">
      <c r="A30" s="7"/>
      <c r="B30" s="8"/>
      <c r="C30" s="8"/>
      <c r="D30" s="8"/>
      <c r="E30" s="33"/>
      <c r="F30" s="33"/>
      <c r="G30" s="33"/>
      <c r="H30" s="10"/>
      <c r="I30" s="10"/>
      <c r="J30" s="10"/>
      <c r="K30" s="34"/>
      <c r="L30" s="34"/>
      <c r="M30" s="34"/>
      <c r="N30" s="11"/>
      <c r="O30" s="11"/>
      <c r="P30" s="35"/>
      <c r="Q30" s="35"/>
      <c r="R30" s="12"/>
      <c r="S30" s="12"/>
      <c r="T30" s="12"/>
      <c r="U30" s="36"/>
      <c r="V30" s="36"/>
      <c r="W30" s="36"/>
      <c r="X30" s="13"/>
      <c r="Y30" s="13"/>
      <c r="Z30" s="13"/>
      <c r="AA30" s="8"/>
      <c r="AB30" s="8"/>
      <c r="AC30" s="8"/>
      <c r="AD30" s="14"/>
      <c r="AE30" s="14"/>
      <c r="AF30" s="14"/>
      <c r="AG30" s="14"/>
      <c r="AH30" s="14"/>
      <c r="AI30" s="14"/>
      <c r="AJ30" s="37"/>
      <c r="AK30" s="63" t="s">
        <v>60</v>
      </c>
      <c r="AL30" s="91">
        <v>8.88</v>
      </c>
      <c r="AM30" s="39">
        <v>9.0</v>
      </c>
      <c r="AN30" s="91">
        <v>6.44</v>
      </c>
      <c r="AO30" s="39">
        <v>9.0</v>
      </c>
      <c r="AP30" s="39">
        <v>9.0</v>
      </c>
      <c r="AQ30" s="39"/>
      <c r="AR30" s="39"/>
      <c r="AS30" s="39"/>
      <c r="AT30" s="39"/>
      <c r="AU30" s="39"/>
      <c r="AV30" s="39"/>
      <c r="AW30" s="39"/>
      <c r="AX30" s="44"/>
      <c r="AY30" s="44"/>
      <c r="AZ30" s="48"/>
      <c r="BA30" s="48"/>
      <c r="BB30" s="48"/>
      <c r="BC30" s="48"/>
      <c r="BD30" s="48"/>
      <c r="BE30" s="48"/>
      <c r="BF30" s="48"/>
      <c r="BG30" s="48"/>
      <c r="BH30" s="48"/>
      <c r="BL30" s="32"/>
      <c r="BM30" s="32"/>
      <c r="BN30" s="32"/>
      <c r="BR30" s="32"/>
      <c r="BS30" s="32"/>
      <c r="BT30" s="32"/>
      <c r="BX30" s="32"/>
      <c r="BY30" s="32"/>
      <c r="BZ30" s="32"/>
      <c r="CD30" s="32"/>
      <c r="CE30" s="32"/>
      <c r="CF30" s="32"/>
      <c r="CJ30" s="32"/>
      <c r="CK30" s="32"/>
      <c r="CL30" s="32"/>
      <c r="CP30" s="32"/>
      <c r="CQ30" s="32"/>
      <c r="CR30" s="32"/>
      <c r="CV30" s="32"/>
      <c r="CW30" s="32"/>
      <c r="CX30" s="32"/>
      <c r="DB30" s="32"/>
      <c r="DC30" s="32"/>
      <c r="DD30" s="32"/>
      <c r="DH30" s="32"/>
      <c r="DI30" s="32"/>
      <c r="DJ30" s="32"/>
      <c r="DN30" s="32"/>
      <c r="DO30" s="32"/>
      <c r="DP30" s="32"/>
      <c r="DQ30" s="6"/>
    </row>
    <row r="31">
      <c r="A31" s="28"/>
      <c r="B31" s="8"/>
      <c r="C31" s="8"/>
      <c r="D31" s="8"/>
      <c r="E31" s="33"/>
      <c r="F31" s="33"/>
      <c r="G31" s="33"/>
      <c r="H31" s="10"/>
      <c r="I31" s="10"/>
      <c r="J31" s="10"/>
      <c r="K31" s="34"/>
      <c r="L31" s="34"/>
      <c r="M31" s="34"/>
      <c r="N31" s="11"/>
      <c r="O31" s="11"/>
      <c r="P31" s="35"/>
      <c r="Q31" s="35"/>
      <c r="R31" s="12"/>
      <c r="S31" s="12"/>
      <c r="T31" s="12"/>
      <c r="U31" s="36"/>
      <c r="V31" s="36"/>
      <c r="W31" s="36"/>
      <c r="X31" s="13"/>
      <c r="Y31" s="13"/>
      <c r="Z31" s="13"/>
      <c r="AA31" s="8"/>
      <c r="AB31" s="8"/>
      <c r="AC31" s="8"/>
      <c r="AD31" s="14"/>
      <c r="AE31" s="14"/>
      <c r="AF31" s="14"/>
      <c r="AG31" s="14"/>
      <c r="AH31" s="14"/>
      <c r="AI31" s="14"/>
      <c r="AJ31" s="37"/>
      <c r="AK31" s="92" t="s">
        <v>61</v>
      </c>
      <c r="AL31" s="93">
        <f t="shared" ref="AL31:AP31" si="3">SUM(AL28:AL30)</f>
        <v>42.31</v>
      </c>
      <c r="AM31" s="93">
        <f t="shared" si="3"/>
        <v>42.5</v>
      </c>
      <c r="AN31" s="93">
        <f t="shared" si="3"/>
        <v>45.36</v>
      </c>
      <c r="AO31" s="93">
        <f t="shared" si="3"/>
        <v>44</v>
      </c>
      <c r="AP31" s="93">
        <f t="shared" si="3"/>
        <v>42.6</v>
      </c>
      <c r="AQ31" s="93"/>
      <c r="AR31" s="94"/>
      <c r="AS31" s="94"/>
      <c r="AT31" s="71"/>
      <c r="AU31" s="71"/>
      <c r="AV31" s="71"/>
      <c r="AW31" s="44"/>
      <c r="AX31" s="44"/>
      <c r="AY31" s="44"/>
      <c r="AZ31" s="48"/>
      <c r="BA31" s="48"/>
      <c r="BB31" s="48"/>
      <c r="BC31" s="48"/>
      <c r="BD31" s="48"/>
      <c r="BE31" s="48"/>
      <c r="BF31" s="48"/>
      <c r="BG31" s="48"/>
      <c r="BH31" s="48"/>
      <c r="BL31" s="32"/>
      <c r="BM31" s="32"/>
      <c r="BN31" s="32"/>
      <c r="BR31" s="32"/>
      <c r="BS31" s="32"/>
      <c r="BT31" s="32"/>
      <c r="BX31" s="32"/>
      <c r="BY31" s="32"/>
      <c r="BZ31" s="32"/>
      <c r="CD31" s="32"/>
      <c r="CE31" s="32"/>
      <c r="CF31" s="32"/>
      <c r="CJ31" s="32"/>
      <c r="CK31" s="32"/>
      <c r="CL31" s="32"/>
      <c r="CP31" s="32"/>
      <c r="CQ31" s="32"/>
      <c r="CR31" s="32"/>
      <c r="CV31" s="32"/>
      <c r="CW31" s="32"/>
      <c r="CX31" s="32"/>
      <c r="DB31" s="32"/>
      <c r="DC31" s="32"/>
      <c r="DD31" s="32"/>
      <c r="DH31" s="32"/>
      <c r="DI31" s="32"/>
      <c r="DJ31" s="32"/>
      <c r="DN31" s="32"/>
      <c r="DO31" s="32"/>
      <c r="DP31" s="32"/>
      <c r="DQ31" s="6"/>
    </row>
    <row r="32" ht="18.75" customHeight="1">
      <c r="A32" s="37"/>
      <c r="B32" s="8"/>
      <c r="C32" s="8"/>
      <c r="D32" s="8">
        <f>COUNT(AL28:BH28)</f>
        <v>5</v>
      </c>
      <c r="E32" s="33"/>
      <c r="F32" s="33"/>
      <c r="G32" s="33">
        <f>COUNTIFS(AL34:BH34,"=к")</f>
        <v>0</v>
      </c>
      <c r="H32" s="10"/>
      <c r="I32" s="10"/>
      <c r="J32" s="10">
        <f>COUNTIFS(AL35:BH35,"=продано")</f>
        <v>0</v>
      </c>
      <c r="K32" s="34"/>
      <c r="L32" s="34"/>
      <c r="M32" s="34">
        <f>COUNTIFS(AL34:BH34,"=к",AL35:BH35,"=продано")</f>
        <v>0</v>
      </c>
      <c r="N32" s="11"/>
      <c r="O32" s="11">
        <f>COUNTIFS(AL35:BH35,"=бартер")</f>
        <v>0</v>
      </c>
      <c r="P32" s="35"/>
      <c r="Q32" s="35">
        <f>COUNTIFS(AL35:BH35,"=бартер",AL34:BH34,"=к")</f>
        <v>0</v>
      </c>
      <c r="R32" s="12"/>
      <c r="S32" s="12"/>
      <c r="T32" s="12">
        <f>COUNTIFS(AL35:BH35,"=скрыто")</f>
        <v>0</v>
      </c>
      <c r="U32" s="36"/>
      <c r="V32" s="36"/>
      <c r="W32" s="36">
        <f>COUNTIFS(AL35:BH35,"=скрыто",AL34:BH34,"=к")</f>
        <v>0</v>
      </c>
      <c r="X32" s="13"/>
      <c r="Y32" s="13"/>
      <c r="Z32" s="13">
        <f>COUNTIFS(AL35:BH35,"=аванс")</f>
        <v>0</v>
      </c>
      <c r="AA32" s="8"/>
      <c r="AB32" s="8"/>
      <c r="AC32" s="8">
        <f>COUNTIFS(AL35:BH35,"=Бронь")</f>
        <v>0</v>
      </c>
      <c r="AD32" s="14"/>
      <c r="AE32" s="14"/>
      <c r="AF32" s="14">
        <f>COUNTIFS(AL35:BH35,"=подписка")</f>
        <v>0</v>
      </c>
      <c r="AG32" s="14"/>
      <c r="AH32" s="14"/>
      <c r="AI32" s="14">
        <f>COUNTIFS(AL35:BH35,"=подписка",AL34:BH34,"=к")</f>
        <v>0</v>
      </c>
      <c r="AJ32" s="37"/>
      <c r="AK32" s="38" t="s">
        <v>48</v>
      </c>
      <c r="AL32" s="94">
        <f t="shared" ref="AL32:AP32" si="4">AL33/SUM(AL28:AL30)</f>
        <v>3238.0052</v>
      </c>
      <c r="AM32" s="94">
        <f t="shared" si="4"/>
        <v>3223.529412</v>
      </c>
      <c r="AN32" s="94">
        <f t="shared" si="4"/>
        <v>3527.336861</v>
      </c>
      <c r="AO32" s="94">
        <f t="shared" si="4"/>
        <v>3278.636364</v>
      </c>
      <c r="AP32" s="94">
        <f t="shared" si="4"/>
        <v>3227.699531</v>
      </c>
      <c r="AQ32" s="94"/>
      <c r="AR32" s="94"/>
      <c r="AS32" s="94"/>
      <c r="AT32" s="71"/>
      <c r="AU32" s="71"/>
      <c r="AV32" s="71"/>
      <c r="AW32" s="44"/>
      <c r="AX32" s="44"/>
      <c r="AY32" s="44"/>
      <c r="AZ32" s="48"/>
      <c r="BA32" s="48"/>
      <c r="BB32" s="48"/>
      <c r="BC32" s="48"/>
      <c r="BD32" s="48"/>
      <c r="BE32" s="48" t="s">
        <v>62</v>
      </c>
      <c r="BF32" s="48"/>
      <c r="BG32" s="48"/>
      <c r="BH32" s="48"/>
      <c r="BL32" s="32"/>
      <c r="BM32" s="32"/>
      <c r="BN32" s="32"/>
      <c r="BR32" s="32"/>
      <c r="BS32" s="32"/>
      <c r="BT32" s="32"/>
      <c r="BX32" s="32"/>
      <c r="BY32" s="32"/>
      <c r="BZ32" s="32"/>
      <c r="CD32" s="32"/>
      <c r="CE32" s="32"/>
      <c r="CF32" s="32"/>
      <c r="CJ32" s="32"/>
      <c r="CK32" s="32"/>
      <c r="CL32" s="32"/>
      <c r="CP32" s="32"/>
      <c r="CQ32" s="32"/>
      <c r="CR32" s="32"/>
      <c r="CV32" s="32"/>
      <c r="CW32" s="32"/>
      <c r="CX32" s="32"/>
      <c r="DB32" s="32"/>
      <c r="DC32" s="32"/>
      <c r="DD32" s="32"/>
      <c r="DH32" s="32"/>
      <c r="DI32" s="32"/>
      <c r="DJ32" s="32"/>
      <c r="DN32" s="32"/>
      <c r="DO32" s="32"/>
      <c r="DP32" s="32"/>
      <c r="DQ32" s="6"/>
    </row>
    <row r="33" ht="42.0" customHeight="1">
      <c r="A33" s="37"/>
      <c r="B33" s="8"/>
      <c r="C33" s="8">
        <f>SUM(AL33:BH33)</f>
        <v>715760</v>
      </c>
      <c r="D33" s="8"/>
      <c r="E33" s="33"/>
      <c r="F33" s="33">
        <f>SUMIFS(AL33:BH33,AL34:BH34,"=к")</f>
        <v>0</v>
      </c>
      <c r="G33" s="33"/>
      <c r="H33" s="10"/>
      <c r="I33" s="10">
        <f>SUMIFS(AL33:BH33,AL35:BH35,"=продано")</f>
        <v>0</v>
      </c>
      <c r="J33" s="10"/>
      <c r="K33" s="34"/>
      <c r="L33" s="34">
        <f>SUMIFS(AL33:BH33,AL35:BH35,"=продано",AL34:BH34,"=к")</f>
        <v>0</v>
      </c>
      <c r="M33" s="34"/>
      <c r="N33" s="11"/>
      <c r="O33" s="11"/>
      <c r="P33" s="35"/>
      <c r="Q33" s="35"/>
      <c r="R33" s="12"/>
      <c r="S33" s="12">
        <f>SUMIFS(AL33:BH33,AL35:BH35,"=скрыто")</f>
        <v>0</v>
      </c>
      <c r="T33" s="12"/>
      <c r="U33" s="36"/>
      <c r="V33" s="36">
        <f>SUMIFS(AL33:BH33,AL35:BH35,"=скрыто",AL34:BH34,"=к")</f>
        <v>0</v>
      </c>
      <c r="W33" s="36"/>
      <c r="X33" s="13"/>
      <c r="Y33" s="13">
        <f>SUMIFS(AL33:BH33,AL35:BH35,"=аванс")</f>
        <v>0</v>
      </c>
      <c r="Z33" s="13"/>
      <c r="AA33" s="8"/>
      <c r="AB33" s="8">
        <f>SUMIFS(AL33:BH33,AL35:BH35,"=Бронь")</f>
        <v>0</v>
      </c>
      <c r="AC33" s="8"/>
      <c r="AD33" s="14"/>
      <c r="AE33" s="14">
        <f>SUMIFS(AL33:BH33,AL35:BH35,"=подписка")</f>
        <v>0</v>
      </c>
      <c r="AF33" s="14"/>
      <c r="AG33" s="14"/>
      <c r="AH33" s="14">
        <f>SUMIFS(AL33:BH33,AL35:BH35,"=подписка",AL34:BH34,"=к")</f>
        <v>0</v>
      </c>
      <c r="AI33" s="14"/>
      <c r="AJ33" s="37"/>
      <c r="AK33" s="63" t="s">
        <v>49</v>
      </c>
      <c r="AL33" s="95">
        <v>137000.0</v>
      </c>
      <c r="AM33" s="95">
        <v>137000.0</v>
      </c>
      <c r="AN33" s="95">
        <v>160000.0</v>
      </c>
      <c r="AO33" s="95">
        <v>144260.0</v>
      </c>
      <c r="AP33" s="95">
        <v>137500.0</v>
      </c>
      <c r="AQ33" s="95"/>
      <c r="AR33" s="94"/>
      <c r="AS33" s="94"/>
      <c r="AT33" s="74"/>
      <c r="AU33" s="74"/>
      <c r="AV33" s="74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5">
        <f>SUMIFS($AL33:$BH33,$AL34:$BH34,BI$2)-SUMIFS($AL33:$BH33,$AL34:$BH34,BI$2,$AL35:$BH35,"=бартер")</f>
        <v>715760</v>
      </c>
      <c r="BL33" s="32">
        <f>SUMIFS($AL33:$BH33,$AL34:$BH34,BI$2,$AL35:$BH35,"=продано")+SUMIFS($AL33:$BH33,$AL34:$BH34,BI$2,$AL35:$BH35,"=подписка")</f>
        <v>0</v>
      </c>
      <c r="BM33" s="32"/>
      <c r="BN33" s="32"/>
      <c r="BO33" s="5">
        <f>SUMIFS($AL33:$BH33,$AL34:$BH34,BO$2)-SUMIFS($AL33:$BH33,$AL34:$BH34,BO$2,$AL35:$BH35,"=бартер")</f>
        <v>0</v>
      </c>
      <c r="BR33" s="32">
        <f>SUMIFS($AL33:$BH33,$AL34:$BH34,BO$2,$AL35:$BH35,"=продано")+SUMIFS($AL33:$BH33,$AL34:$BH34,BO$2,$AL35:$BH35,"=подписка")</f>
        <v>0</v>
      </c>
      <c r="BS33" s="32"/>
      <c r="BT33" s="32"/>
      <c r="BU33" s="5">
        <f>SUMIFS($AL33:$BH33,$AL34:$BH34,BU$2)-SUMIFS($AL33:$BH33,$AL34:$BH34,BU$2,$AL35:$BH35,"=бартер")</f>
        <v>0</v>
      </c>
      <c r="BX33" s="32">
        <f>SUMIFS($AL33:$BH33,$AL34:$BH34,BU$2,$AL35:$BH35,"=продано")+SUMIFS($AL33:$BH33,$AL34:$BH34,BU$2,$AL35:$BH35,"=подписка")</f>
        <v>0</v>
      </c>
      <c r="BY33" s="32"/>
      <c r="BZ33" s="32"/>
      <c r="CA33" s="5">
        <f>SUMIFS($AL33:$BH33,$AL34:$BH34,CA$2)-SUMIFS($AL33:$BH33,$AL34:$BH34,CA$2,$AL35:$BH35,"=бартер")</f>
        <v>0</v>
      </c>
      <c r="CD33" s="32">
        <f>SUMIFS($AL33:$BH33,$AL34:$BH34,CA$2,$AL35:$BH35,"=продано")+SUMIFS($AL33:$BH33,$AL34:$BH34,CA$2,$AL35:$BH35,"=подписка")</f>
        <v>0</v>
      </c>
      <c r="CE33" s="32"/>
      <c r="CF33" s="32"/>
      <c r="CG33" s="5">
        <f>SUMIFS($AL33:$BH33,$AL34:$BH34,CG$2)-SUMIFS($AL33:$BH33,$AL34:$BH34,CG$2,$AL35:$BH35,"=бартер")</f>
        <v>0</v>
      </c>
      <c r="CJ33" s="32">
        <f>SUMIFS($AL33:$BH33,$AL34:$BH34,CG$2,$AL35:$BH35,"=продано")+SUMIFS($AL33:$BH33,$AL34:$BH34,CG$2,$AL35:$BH35,"=подписка")</f>
        <v>0</v>
      </c>
      <c r="CK33" s="32"/>
      <c r="CL33" s="32"/>
      <c r="CM33" s="5">
        <f>SUMIFS($AL33:$BH33,$AL34:$BH34,CM$2)-SUMIFS($AL33:$BH33,$AL34:$BH34,CM$2,$AL35:$BH35,"=бартер")</f>
        <v>0</v>
      </c>
      <c r="CP33" s="32">
        <f>SUMIFS($AL33:$BH33,$AL34:$BH34,CM$2,$AL35:$BH35,"=продано")+SUMIFS($AL33:$BH33,$AL34:$BH34,CM$2,$AL35:$BH35,"=подписка")</f>
        <v>0</v>
      </c>
      <c r="CQ33" s="32"/>
      <c r="CR33" s="32"/>
      <c r="CS33" s="5">
        <f>SUMIFS($AL33:$BH33,$AL34:$BH34,CS$2)-SUMIFS($AL33:$BH33,$AL34:$BH34,CS$2,$AL35:$BH35,"=бартер")</f>
        <v>0</v>
      </c>
      <c r="CV33" s="32">
        <f>SUMIFS($AL33:$BH33,$AL34:$BH34,CS$2,$AL35:$BH35,"=продано")+SUMIFS($AL33:$BH33,$AL34:$BH34,CS$2,$AL35:$BH35,"=подписка")</f>
        <v>0</v>
      </c>
      <c r="CW33" s="32"/>
      <c r="CX33" s="32"/>
      <c r="CY33" s="5">
        <f>SUMIFS($AL33:$BH33,$AL34:$BH34,CY$2)-SUMIFS($AL33:$BH33,$AL34:$BH34,CY$2,$AL35:$BH35,"=бартер")</f>
        <v>0</v>
      </c>
      <c r="DB33" s="32">
        <f>SUMIFS($AL33:$BH33,$AL34:$BH34,CY$2,$AL35:$BH35,"=продано")+SUMIFS($AL33:$BH33,$AL34:$BH34,CY$2,$AL35:$BH35,"=подписка")</f>
        <v>0</v>
      </c>
      <c r="DC33" s="32"/>
      <c r="DD33" s="32"/>
      <c r="DE33" s="5">
        <f>SUMIFS($AL33:$BH33,$AL34:$BH34,DE$2)-SUMIFS($AL33:$BH33,$AL34:$BH34,DE$2,$AL35:$BH35,"=бартер")</f>
        <v>0</v>
      </c>
      <c r="DH33" s="32">
        <f>SUMIFS($AL33:$BH33,$AL34:$BH34,DE$2,$AL35:$BH35,"=продано")+SUMIFS($AL33:$BH33,$AL34:$BH34,DE$2,$AL35:$BH35,"=подписка")</f>
        <v>0</v>
      </c>
      <c r="DI33" s="32"/>
      <c r="DJ33" s="32"/>
      <c r="DK33" s="5">
        <f>SUMIFS($AL33:$BH33,$AL34:$BH34,DK$2)-SUMIFS($AL33:$BH33,$AL34:$BH34,DK$2,$AL35:$BH35,"=бартер")</f>
        <v>0</v>
      </c>
      <c r="DN33" s="32">
        <f>SUMIFS($AL33:$BH33,$AL34:$BH34,DK$2,$AL35:$BH35,"=продано")+SUMIFS($AL33:$BH33,$AL34:$BH34,DK$2,$AL35:$BH35,"=подписка")</f>
        <v>0</v>
      </c>
      <c r="DO33" s="32"/>
      <c r="DP33" s="32"/>
      <c r="DQ33" s="6"/>
    </row>
    <row r="34" ht="36.0" customHeight="1">
      <c r="A34" s="37"/>
      <c r="B34" s="8"/>
      <c r="C34" s="8"/>
      <c r="D34" s="8"/>
      <c r="E34" s="33"/>
      <c r="F34" s="33"/>
      <c r="G34" s="33"/>
      <c r="H34" s="10"/>
      <c r="I34" s="10"/>
      <c r="J34" s="10"/>
      <c r="K34" s="34"/>
      <c r="L34" s="34"/>
      <c r="M34" s="34"/>
      <c r="N34" s="11"/>
      <c r="O34" s="11"/>
      <c r="P34" s="35"/>
      <c r="Q34" s="35"/>
      <c r="R34" s="12"/>
      <c r="S34" s="12"/>
      <c r="T34" s="12"/>
      <c r="U34" s="36"/>
      <c r="V34" s="36"/>
      <c r="W34" s="36"/>
      <c r="X34" s="13"/>
      <c r="Y34" s="13"/>
      <c r="Z34" s="13"/>
      <c r="AA34" s="8"/>
      <c r="AB34" s="8"/>
      <c r="AC34" s="8"/>
      <c r="AD34" s="14"/>
      <c r="AE34" s="14"/>
      <c r="AF34" s="14"/>
      <c r="AG34" s="14"/>
      <c r="AH34" s="14"/>
      <c r="AI34" s="14"/>
      <c r="AJ34" s="37"/>
      <c r="AK34" s="63" t="s">
        <v>63</v>
      </c>
      <c r="AL34" s="51">
        <v>1.0</v>
      </c>
      <c r="AM34" s="51">
        <v>1.0</v>
      </c>
      <c r="AN34" s="51">
        <v>1.0</v>
      </c>
      <c r="AO34" s="51">
        <v>1.0</v>
      </c>
      <c r="AP34" s="51">
        <v>1.0</v>
      </c>
      <c r="AQ34" s="51"/>
      <c r="AR34" s="51"/>
      <c r="AS34" s="51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K34" s="5">
        <f>COUNTIFS($AL34:$BH34,BI$2)-COUNTIFS($AL34:$BH34,BI$2,$AL35:$BH35,"=бартер")</f>
        <v>5</v>
      </c>
      <c r="BL34" s="32"/>
      <c r="BM34" s="32"/>
      <c r="BN34" s="32">
        <f>COUNTIFS($AL34:$BH34,BI$2,$AL35:$BH35,"=продано")+COUNTIFS($AL34:$BH34,BI$2,$AL35:$BH35,"=подписка")</f>
        <v>0</v>
      </c>
      <c r="BQ34" s="5">
        <f>COUNTIFS($AL34:$BH34,BO$2)-COUNTIFS($AL34:$BH34,BO$2,$AL35:$BH35,"=бартер")</f>
        <v>0</v>
      </c>
      <c r="BR34" s="32"/>
      <c r="BS34" s="32"/>
      <c r="BT34" s="32">
        <f>COUNTIFS($AL34:$BH34,BO$2,$AL35:$BH35,"=продано")+COUNTIFS($AL34:$BH34,BO$2,$AL35:$BH35,"=подписка")</f>
        <v>0</v>
      </c>
      <c r="BW34" s="5">
        <f>COUNTIFS($AL34:$BH34,BU$2)-COUNTIFS($AL34:$BH34,BU$2,$AL35:$BH35,"=бартер")</f>
        <v>0</v>
      </c>
      <c r="BX34" s="32"/>
      <c r="BY34" s="32"/>
      <c r="BZ34" s="32">
        <f>COUNTIFS($AL34:$BH34,BU$2,$AL35:$BH35,"=продано")+COUNTIFS($AL34:$BH34,BU$2,$AL35:$BH35,"=подписка")</f>
        <v>0</v>
      </c>
      <c r="CC34" s="5">
        <f>COUNTIFS($AL34:$BH34,CA$2)-COUNTIFS($AL34:$BH34,CA$2,$AL35:$BH35,"=бартер")</f>
        <v>0</v>
      </c>
      <c r="CD34" s="32"/>
      <c r="CE34" s="32"/>
      <c r="CF34" s="32">
        <f>COUNTIFS($AL34:$BH34,CA$2,$AL35:$BH35,"=продано")+COUNTIFS($AL34:$BH34,CA$2,$AL35:$BH35,"=подписка")</f>
        <v>0</v>
      </c>
      <c r="CI34" s="5">
        <f>COUNTIFS($AL34:$BH34,CG$2)-COUNTIFS($AL34:$BH34,CG$2,$AL35:$BH35,"=бартер")</f>
        <v>0</v>
      </c>
      <c r="CJ34" s="32"/>
      <c r="CK34" s="32"/>
      <c r="CL34" s="32">
        <f>COUNTIFS($AL34:$BH34,CG$2,$AL35:$BH35,"=продано")+COUNTIFS($AL34:$BH34,CG$2,$AL35:$BH35,"=подписка")</f>
        <v>0</v>
      </c>
      <c r="CO34" s="5">
        <f>COUNTIFS($AL34:$BH34,CM$2)-COUNTIFS($AL34:$BH34,CM$2,$AL35:$BH35,"=бартер")</f>
        <v>0</v>
      </c>
      <c r="CP34" s="32"/>
      <c r="CQ34" s="32"/>
      <c r="CR34" s="32">
        <f>COUNTIFS($AL34:$BH34,CM$2,$AL35:$BH35,"=продано")+COUNTIFS($AL34:$BH34,CM$2,$AL35:$BH35,"=подписка")</f>
        <v>0</v>
      </c>
      <c r="CU34" s="5">
        <f>COUNTIFS($AL34:$BH34,CS$2)-COUNTIFS($AL34:$BH34,CS$2,$AL35:$BH35,"=бартер")</f>
        <v>0</v>
      </c>
      <c r="CV34" s="32"/>
      <c r="CW34" s="32"/>
      <c r="CX34" s="32">
        <f>COUNTIFS($AL34:$BH34,CS$2,$AL35:$BH35,"=продано")+COUNTIFS($AL34:$BH34,CS$2,$AL35:$BH35,"=подписка")</f>
        <v>0</v>
      </c>
      <c r="DA34" s="5">
        <f>COUNTIFS($AL34:$BH34,CY$2)-COUNTIFS($AL34:$BH34,CY$2,$AL35:$BH35,"=бартер")</f>
        <v>0</v>
      </c>
      <c r="DB34" s="32"/>
      <c r="DC34" s="32"/>
      <c r="DD34" s="32">
        <f>COUNTIFS($AL34:$BH34,CY$2,$AL35:$BH35,"=продано")+COUNTIFS($AL34:$BH34,CY$2,$AL35:$BH35,"=подписка")</f>
        <v>0</v>
      </c>
      <c r="DG34" s="5">
        <f>COUNTIFS($AL34:$BH34,DE$2)-COUNTIFS($AL34:$BH34,DE$2,$AL35:$BH35,"=бартер")</f>
        <v>0</v>
      </c>
      <c r="DH34" s="32"/>
      <c r="DI34" s="32"/>
      <c r="DJ34" s="32">
        <f>COUNTIFS($AL34:$BH34,DE$2,$AL35:$BH35,"=продано")+COUNTIFS($AL34:$BH34,DE$2,$AL35:$BH35,"=подписка")</f>
        <v>0</v>
      </c>
      <c r="DM34" s="5">
        <f>COUNTIFS($AL34:$BH34,DK$2)-COUNTIFS($AL34:$BH34,DK$2,$AL35:$BH35,"=бартер")</f>
        <v>0</v>
      </c>
      <c r="DN34" s="32"/>
      <c r="DO34" s="32"/>
      <c r="DP34" s="32">
        <f>COUNTIFS($AL34:$BH34,DK$2,$AL35:$BH35,"=продано")+COUNTIFS($AL34:$BH34,DK$2,$AL35:$BH35,"=подписка")</f>
        <v>0</v>
      </c>
      <c r="DQ34" s="6"/>
    </row>
    <row r="35" ht="15.75" customHeight="1">
      <c r="A35" s="37"/>
      <c r="B35" s="8"/>
      <c r="C35" s="8"/>
      <c r="D35" s="8"/>
      <c r="E35" s="33"/>
      <c r="F35" s="33"/>
      <c r="G35" s="33"/>
      <c r="H35" s="10"/>
      <c r="I35" s="10"/>
      <c r="J35" s="10"/>
      <c r="K35" s="34"/>
      <c r="L35" s="34"/>
      <c r="M35" s="34"/>
      <c r="N35" s="11"/>
      <c r="O35" s="11"/>
      <c r="P35" s="35"/>
      <c r="Q35" s="35"/>
      <c r="R35" s="12"/>
      <c r="S35" s="12"/>
      <c r="T35" s="12"/>
      <c r="U35" s="36"/>
      <c r="V35" s="36"/>
      <c r="W35" s="36"/>
      <c r="X35" s="13"/>
      <c r="Y35" s="13"/>
      <c r="Z35" s="13"/>
      <c r="AA35" s="8"/>
      <c r="AB35" s="8"/>
      <c r="AC35" s="8"/>
      <c r="AD35" s="14"/>
      <c r="AE35" s="14"/>
      <c r="AF35" s="14"/>
      <c r="AG35" s="14"/>
      <c r="AH35" s="14"/>
      <c r="AI35" s="14"/>
      <c r="AJ35" s="56"/>
      <c r="AK35" s="38" t="s">
        <v>50</v>
      </c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DQ35" s="6"/>
    </row>
    <row r="36">
      <c r="A36" s="37"/>
      <c r="B36" s="76"/>
      <c r="C36" s="76"/>
      <c r="D36" s="76"/>
      <c r="E36" s="77"/>
      <c r="F36" s="76"/>
      <c r="G36" s="78"/>
      <c r="H36" s="76"/>
      <c r="I36" s="76"/>
      <c r="J36" s="76"/>
      <c r="K36" s="77"/>
      <c r="L36" s="76"/>
      <c r="M36" s="78"/>
      <c r="N36" s="25"/>
      <c r="O36" s="25"/>
      <c r="P36" s="77"/>
      <c r="Q36" s="78"/>
      <c r="R36" s="79"/>
      <c r="S36" s="79"/>
      <c r="T36" s="79"/>
      <c r="U36" s="80"/>
      <c r="V36" s="79"/>
      <c r="W36" s="81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82" t="s">
        <v>64</v>
      </c>
      <c r="AK36" s="83" t="s">
        <v>53</v>
      </c>
      <c r="AL36" s="96" t="s">
        <v>65</v>
      </c>
      <c r="AM36" s="96" t="s">
        <v>66</v>
      </c>
      <c r="AN36" s="96" t="s">
        <v>67</v>
      </c>
      <c r="AO36" s="96" t="s">
        <v>68</v>
      </c>
      <c r="AP36" s="85"/>
      <c r="AQ36" s="85"/>
      <c r="AR36" s="85"/>
      <c r="AS36" s="85"/>
      <c r="AT36" s="86"/>
      <c r="AU36" s="86"/>
      <c r="AV36" s="86"/>
      <c r="AW36" s="86"/>
      <c r="AX36" s="86"/>
      <c r="AY36" s="86"/>
      <c r="AZ36" s="87"/>
      <c r="BA36" s="87"/>
      <c r="BB36" s="87"/>
      <c r="BC36" s="87"/>
      <c r="BD36" s="87"/>
      <c r="BE36" s="87"/>
      <c r="BF36" s="87"/>
      <c r="BG36" s="87"/>
      <c r="BH36" s="87"/>
      <c r="BI36" s="88"/>
      <c r="BJ36" s="88"/>
      <c r="BK36" s="88"/>
      <c r="BL36" s="89"/>
      <c r="BM36" s="89"/>
      <c r="BN36" s="89"/>
      <c r="BO36" s="88"/>
      <c r="BP36" s="88"/>
      <c r="BQ36" s="88"/>
      <c r="BR36" s="89"/>
      <c r="BS36" s="89"/>
      <c r="BT36" s="89"/>
      <c r="BU36" s="88"/>
      <c r="BV36" s="88"/>
      <c r="BW36" s="88"/>
      <c r="BX36" s="89"/>
      <c r="BY36" s="89"/>
      <c r="BZ36" s="89"/>
      <c r="CA36" s="88"/>
      <c r="CB36" s="88"/>
      <c r="CC36" s="88"/>
      <c r="CD36" s="89"/>
      <c r="CE36" s="89"/>
      <c r="CF36" s="89"/>
      <c r="CG36" s="88"/>
      <c r="CH36" s="88"/>
      <c r="CI36" s="88"/>
      <c r="CJ36" s="89"/>
      <c r="CK36" s="89"/>
      <c r="CL36" s="89"/>
      <c r="CM36" s="88"/>
      <c r="CN36" s="88"/>
      <c r="CO36" s="88"/>
      <c r="CP36" s="89"/>
      <c r="CQ36" s="89"/>
      <c r="CR36" s="89"/>
      <c r="CS36" s="88"/>
      <c r="CT36" s="88"/>
      <c r="CU36" s="88"/>
      <c r="CV36" s="89"/>
      <c r="CW36" s="89"/>
      <c r="CX36" s="89"/>
      <c r="CY36" s="88"/>
      <c r="CZ36" s="88"/>
      <c r="DA36" s="88"/>
      <c r="DB36" s="89"/>
      <c r="DC36" s="89"/>
      <c r="DD36" s="89"/>
      <c r="DE36" s="88"/>
      <c r="DF36" s="88"/>
      <c r="DG36" s="88"/>
      <c r="DH36" s="89"/>
      <c r="DI36" s="89"/>
      <c r="DJ36" s="89"/>
      <c r="DK36" s="88"/>
      <c r="DL36" s="88"/>
      <c r="DM36" s="88"/>
      <c r="DN36" s="89"/>
      <c r="DO36" s="89"/>
      <c r="DP36" s="89"/>
      <c r="DQ36" s="90"/>
    </row>
    <row r="37">
      <c r="A37" s="37"/>
      <c r="B37" s="8">
        <f>SUM(AL37:BH37)</f>
        <v>162.66</v>
      </c>
      <c r="C37" s="8"/>
      <c r="D37" s="8"/>
      <c r="E37" s="33">
        <f>SUMIFS(AL37:BH37,AL43:BH43,"=к")</f>
        <v>0</v>
      </c>
      <c r="F37" s="33"/>
      <c r="G37" s="33"/>
      <c r="H37" s="10">
        <f>SUMIFS(AL37:BH37,AL44:BH44,"=продано")</f>
        <v>0</v>
      </c>
      <c r="I37" s="10"/>
      <c r="J37" s="10"/>
      <c r="K37" s="34">
        <f>SUMIFS(AL37:BH37,AL44:BH44,"=продано",AL43:BH43,"=к")</f>
        <v>0</v>
      </c>
      <c r="L37" s="34"/>
      <c r="M37" s="34"/>
      <c r="N37" s="11">
        <f>SUMIFS(AL37:BH37,AL44:BH44,"=бартер")</f>
        <v>0</v>
      </c>
      <c r="O37" s="11"/>
      <c r="P37" s="35">
        <f>SUMIFS(AL37:BH37,AL44:BH44,"=бартер",AL43:BH43,"=к")</f>
        <v>0</v>
      </c>
      <c r="Q37" s="35"/>
      <c r="R37" s="12">
        <f>SUMIFS(AL37:BH37,AL44:BH44,"=скрыто")</f>
        <v>0</v>
      </c>
      <c r="S37" s="12"/>
      <c r="T37" s="12"/>
      <c r="U37" s="36">
        <f>SUMIFS(AL37:BH37,AL44:BH44,"=скрыто",AL43:BH43,"=к")</f>
        <v>0</v>
      </c>
      <c r="V37" s="36"/>
      <c r="W37" s="36"/>
      <c r="X37" s="13">
        <f>SUMIFS(AL37:BH37,AL44:BH44,"=аванс")</f>
        <v>0</v>
      </c>
      <c r="Y37" s="13"/>
      <c r="Z37" s="13"/>
      <c r="AA37" s="8">
        <f>SUMIFS(AL37:BH37,AL44:BH44,"=Бронь")</f>
        <v>0</v>
      </c>
      <c r="AB37" s="8"/>
      <c r="AC37" s="8"/>
      <c r="AD37" s="14">
        <f>SUMIFS(AL37:BH37,AL44:BH44,"=подписка")</f>
        <v>0</v>
      </c>
      <c r="AE37" s="14"/>
      <c r="AF37" s="14"/>
      <c r="AG37" s="14">
        <f>SUMIFS(AL37:BH37,AL44:BH44,"=подписка",AL43:BH43,"=к")</f>
        <v>0</v>
      </c>
      <c r="AH37" s="14"/>
      <c r="AI37" s="14"/>
      <c r="AJ37" s="37"/>
      <c r="AK37" s="63" t="s">
        <v>47</v>
      </c>
      <c r="AL37" s="64">
        <v>44.76</v>
      </c>
      <c r="AM37" s="64">
        <v>35.4</v>
      </c>
      <c r="AN37" s="64">
        <v>47.5</v>
      </c>
      <c r="AO37" s="97">
        <v>35.0</v>
      </c>
      <c r="AP37" s="40"/>
      <c r="AQ37" s="40"/>
      <c r="AR37" s="98"/>
      <c r="AS37" s="40"/>
      <c r="AT37" s="40"/>
      <c r="AU37" s="40"/>
      <c r="AV37" s="40"/>
      <c r="AW37" s="40"/>
      <c r="AX37" s="40"/>
      <c r="AY37" s="40"/>
      <c r="AZ37" s="39"/>
      <c r="BA37" s="39"/>
      <c r="BB37" s="39"/>
      <c r="BC37" s="39"/>
      <c r="BD37" s="39"/>
      <c r="BE37" s="39"/>
      <c r="BF37" s="39"/>
      <c r="BG37" s="39"/>
      <c r="BH37" s="39"/>
      <c r="BJ37" s="5">
        <f>SUMIFS($AL37:$BH37,$AL43:$BH43,BI$2)-SUMIFS($AL37:$BH37,$AL43:$BH43,BI$2,$AL44:$BH44,"=бартер")</f>
        <v>70.4</v>
      </c>
      <c r="BL37" s="32"/>
      <c r="BM37" s="32">
        <f>SUMIFS($AL37:$BH37,$AL43:$BH43,BI$2,$AL44:$BH44,"=продано")+SUMIFS($AL37:$BH37,$AL43:$BH43,BI$2,$AL44:$BH44,"=подписка")</f>
        <v>0</v>
      </c>
      <c r="BN37" s="32"/>
      <c r="BP37" s="5">
        <f>SUMIFS($AL37:$BH37,$AL43:$BH43,BO$2)-SUMIFS($AL37:$BH37,$AL43:$BH43,BO$2,$AL44:$BH44,"=бартер")</f>
        <v>92.26</v>
      </c>
      <c r="BR37" s="32"/>
      <c r="BS37" s="32">
        <f>SUMIFS($AL37:$BH37,$AL43:$BH43,BO$2,$AL44:$BH44,"=продано")+SUMIFS($AL37:$BH37,$AL43:$BH43,BO$2,$AL44:$BH44,"=подписка")</f>
        <v>0</v>
      </c>
      <c r="BT37" s="32"/>
      <c r="BV37" s="5">
        <f>SUMIFS($AL37:$BH37,$AL43:$BH43,BU$2)-SUMIFS($AL37:$BH37,$AL43:$BH43,BU$2,$AL44:$BH44,"=бартер")</f>
        <v>0</v>
      </c>
      <c r="BX37" s="32"/>
      <c r="BY37" s="32">
        <f>SUMIFS($AL37:$BH37,$AL43:$BH43,BU$2,$AL44:$BH44,"=продано")+SUMIFS($AL37:$BH37,$AL43:$BH43,BU$2,$AL44:$BH44,"=подписка")</f>
        <v>0</v>
      </c>
      <c r="BZ37" s="32"/>
      <c r="CB37" s="5">
        <f>SUMIFS($AL37:$BH37,$AL43:$BH43,CA$2)-SUMIFS($AL37:$BH37,$AL43:$BH43,CA$2,$AL44:$BH44,"=бартер")</f>
        <v>0</v>
      </c>
      <c r="CD37" s="32"/>
      <c r="CE37" s="32">
        <f>SUMIFS($AL37:$BH37,$AL43:$BH43,CA$2,$AL44:$BH44,"=продано")+SUMIFS($AL37:$BH37,$AL43:$BH43,CA$2,$AL44:$BH44,"=подписка")</f>
        <v>0</v>
      </c>
      <c r="CF37" s="32"/>
      <c r="CH37" s="5">
        <f>SUMIFS($AL37:$BH37,$AL43:$BH43,CG$2)-SUMIFS($AL37:$BH37,$AL43:$BH43,CG$2,$AL44:$BH44,"=бартер")</f>
        <v>0</v>
      </c>
      <c r="CJ37" s="32"/>
      <c r="CK37" s="32">
        <f>SUMIFS($AL37:$BH37,$AL43:$BH43,CG$2,$AL44:$BH44,"=продано")+SUMIFS($AL37:$BH37,$AL43:$BH43,CG$2,$AL44:$BH44,"=подписка")</f>
        <v>0</v>
      </c>
      <c r="CL37" s="32"/>
      <c r="CN37" s="5">
        <f>SUMIFS($AL37:$BH37,$AL43:$BH43,CM$2)-SUMIFS($AL37:$BH37,$AL43:$BH43,CM$2,$AL44:$BH44,"=бартер")</f>
        <v>0</v>
      </c>
      <c r="CP37" s="32"/>
      <c r="CQ37" s="32">
        <f>SUMIFS($AL37:$BH37,$AL43:$BH43,CM$2,$AL44:$BH44,"=продано")+SUMIFS($AL37:$BH37,$AL43:$BH43,CM$2,$AL44:$BH44,"=подписка")</f>
        <v>0</v>
      </c>
      <c r="CR37" s="32"/>
      <c r="CT37" s="5">
        <f>SUMIFS($AL37:$BH37,$AL43:$BH43,CS$2)-SUMIFS($AL37:$BH37,$AL43:$BH43,CS$2,$AL44:$BH44,"=бартер")</f>
        <v>0</v>
      </c>
      <c r="CV37" s="32"/>
      <c r="CW37" s="32">
        <f>SUMIFS($AL37:$BH37,$AL43:$BH43,CS$2,$AL44:$BH44,"=продано")+SUMIFS($AL37:$BH37,$AL43:$BH43,CS$2,$AL44:$BH44,"=подписка")</f>
        <v>0</v>
      </c>
      <c r="CX37" s="32"/>
      <c r="CZ37" s="5">
        <f>SUMIFS($AL37:$BH37,$AL43:$BH43,CY$2)-SUMIFS($AL37:$BH37,$AL43:$BH43,CY$2,$AL44:$BH44,"=бартер")</f>
        <v>0</v>
      </c>
      <c r="DB37" s="32"/>
      <c r="DC37" s="32">
        <f>SUMIFS($AL37:$BH37,$AL43:$BH43,CY$2,$AL44:$BH44,"=продано")+SUMIFS($AL37:$BH37,$AL43:$BH43,CY$2,$AL44:$BH44,"=подписка")</f>
        <v>0</v>
      </c>
      <c r="DD37" s="32"/>
      <c r="DF37" s="5">
        <f>SUMIFS($AL37:$BH37,$AL43:$BH43,DE$2)-SUMIFS($AL37:$BH37,$AL43:$BH43,DE$2,$AL44:$BH44,"=бартер")</f>
        <v>0</v>
      </c>
      <c r="DH37" s="32"/>
      <c r="DI37" s="32">
        <f>SUMIFS($AL37:$BH37,$AL43:$BH43,DE$2,$AL44:$BH44,"=продано")+SUMIFS($AL37:$BH37,$AL43:$BH43,DE$2,$AL44:$BH44,"=подписка")</f>
        <v>0</v>
      </c>
      <c r="DJ37" s="32"/>
      <c r="DL37" s="5">
        <f>SUMIFS($AL37:$BH37,$AL43:$BH43,DK$2)-SUMIFS($AL37:$BH37,$AL43:$BH43,DK$2,$AL44:$BH44,"=бартер")</f>
        <v>0</v>
      </c>
      <c r="DN37" s="32"/>
      <c r="DO37" s="32">
        <f>SUMIFS($AL37:$BH37,$AL43:$BH43,DK$2,$AL44:$BH44,"=продано")+SUMIFS($AL37:$BH37,$AL43:$BH43,DK$2,$AL44:$BH44,"=подписка")</f>
        <v>0</v>
      </c>
      <c r="DP37" s="32"/>
      <c r="DQ37" s="6"/>
    </row>
    <row r="38">
      <c r="A38" s="37"/>
      <c r="B38" s="8"/>
      <c r="C38" s="8"/>
      <c r="D38" s="8"/>
      <c r="E38" s="33"/>
      <c r="F38" s="33"/>
      <c r="G38" s="33"/>
      <c r="H38" s="10"/>
      <c r="I38" s="10"/>
      <c r="J38" s="10"/>
      <c r="K38" s="34"/>
      <c r="L38" s="34"/>
      <c r="M38" s="34"/>
      <c r="N38" s="11"/>
      <c r="O38" s="11"/>
      <c r="P38" s="35"/>
      <c r="Q38" s="35"/>
      <c r="R38" s="12"/>
      <c r="S38" s="12"/>
      <c r="T38" s="12"/>
      <c r="U38" s="36"/>
      <c r="V38" s="36"/>
      <c r="W38" s="36"/>
      <c r="X38" s="13"/>
      <c r="Y38" s="13"/>
      <c r="Z38" s="13"/>
      <c r="AA38" s="8"/>
      <c r="AB38" s="8"/>
      <c r="AC38" s="8"/>
      <c r="AD38" s="14"/>
      <c r="AE38" s="14"/>
      <c r="AF38" s="14"/>
      <c r="AG38" s="14"/>
      <c r="AH38" s="14"/>
      <c r="AI38" s="14"/>
      <c r="AJ38" s="37"/>
      <c r="AK38" s="63" t="s">
        <v>59</v>
      </c>
      <c r="AL38" s="99"/>
      <c r="AM38" s="64">
        <v>23.0</v>
      </c>
      <c r="AN38" s="9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100"/>
      <c r="AZ38" s="48"/>
      <c r="BA38" s="48"/>
      <c r="BB38" s="48"/>
      <c r="BC38" s="48"/>
      <c r="BD38" s="48"/>
      <c r="BE38" s="48"/>
      <c r="BF38" s="48"/>
      <c r="BG38" s="48"/>
      <c r="BH38" s="48"/>
      <c r="BL38" s="32"/>
      <c r="BM38" s="32"/>
      <c r="BN38" s="32"/>
      <c r="BR38" s="32"/>
      <c r="BS38" s="32"/>
      <c r="BT38" s="32"/>
      <c r="BX38" s="32"/>
      <c r="BY38" s="32"/>
      <c r="BZ38" s="32"/>
      <c r="CD38" s="32"/>
      <c r="CE38" s="32"/>
      <c r="CF38" s="32"/>
      <c r="CJ38" s="32"/>
      <c r="CK38" s="32"/>
      <c r="CL38" s="32"/>
      <c r="CP38" s="32"/>
      <c r="CQ38" s="32"/>
      <c r="CR38" s="32"/>
      <c r="CV38" s="32"/>
      <c r="CW38" s="32"/>
      <c r="CX38" s="32"/>
      <c r="DB38" s="32"/>
      <c r="DC38" s="32"/>
      <c r="DD38" s="32"/>
      <c r="DH38" s="32"/>
      <c r="DI38" s="32"/>
      <c r="DJ38" s="32"/>
      <c r="DN38" s="32"/>
      <c r="DO38" s="32"/>
      <c r="DP38" s="32"/>
      <c r="DQ38" s="6"/>
    </row>
    <row r="39">
      <c r="A39" s="56"/>
      <c r="B39" s="8"/>
      <c r="C39" s="8"/>
      <c r="D39" s="8"/>
      <c r="E39" s="33"/>
      <c r="F39" s="33"/>
      <c r="G39" s="33"/>
      <c r="H39" s="10"/>
      <c r="I39" s="10"/>
      <c r="J39" s="10"/>
      <c r="K39" s="34"/>
      <c r="L39" s="34"/>
      <c r="M39" s="34"/>
      <c r="N39" s="11"/>
      <c r="O39" s="11"/>
      <c r="P39" s="35"/>
      <c r="Q39" s="35"/>
      <c r="R39" s="12"/>
      <c r="S39" s="12"/>
      <c r="T39" s="12"/>
      <c r="U39" s="36"/>
      <c r="V39" s="36"/>
      <c r="W39" s="36"/>
      <c r="X39" s="13"/>
      <c r="Y39" s="13"/>
      <c r="Z39" s="13"/>
      <c r="AA39" s="8"/>
      <c r="AB39" s="8"/>
      <c r="AC39" s="8"/>
      <c r="AD39" s="14"/>
      <c r="AE39" s="14"/>
      <c r="AF39" s="14"/>
      <c r="AG39" s="14"/>
      <c r="AH39" s="14"/>
      <c r="AI39" s="14"/>
      <c r="AJ39" s="37"/>
      <c r="AK39" s="63" t="s">
        <v>60</v>
      </c>
      <c r="AL39" s="99"/>
      <c r="AM39" s="64">
        <v>8.16</v>
      </c>
      <c r="AN39" s="64">
        <v>8.18</v>
      </c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100"/>
      <c r="AZ39" s="48"/>
      <c r="BA39" s="48"/>
      <c r="BB39" s="48"/>
      <c r="BC39" s="48"/>
      <c r="BD39" s="48"/>
      <c r="BE39" s="48"/>
      <c r="BF39" s="48"/>
      <c r="BG39" s="48"/>
      <c r="BH39" s="48"/>
      <c r="BL39" s="32"/>
      <c r="BM39" s="32"/>
      <c r="BN39" s="32"/>
      <c r="BR39" s="32"/>
      <c r="BS39" s="32"/>
      <c r="BT39" s="32"/>
      <c r="BX39" s="32"/>
      <c r="BY39" s="32"/>
      <c r="BZ39" s="32"/>
      <c r="CD39" s="32"/>
      <c r="CE39" s="32"/>
      <c r="CF39" s="32"/>
      <c r="CJ39" s="32"/>
      <c r="CK39" s="32"/>
      <c r="CL39" s="32"/>
      <c r="CP39" s="32"/>
      <c r="CQ39" s="32"/>
      <c r="CR39" s="32"/>
      <c r="CV39" s="32"/>
      <c r="CW39" s="32"/>
      <c r="CX39" s="32"/>
      <c r="DB39" s="32"/>
      <c r="DC39" s="32"/>
      <c r="DD39" s="32"/>
      <c r="DH39" s="32"/>
      <c r="DI39" s="32"/>
      <c r="DJ39" s="32"/>
      <c r="DN39" s="32"/>
      <c r="DO39" s="32"/>
      <c r="DP39" s="32"/>
      <c r="DQ39" s="6"/>
    </row>
    <row r="40">
      <c r="A40" s="7"/>
      <c r="B40" s="8"/>
      <c r="C40" s="8"/>
      <c r="D40" s="8"/>
      <c r="E40" s="33"/>
      <c r="F40" s="33"/>
      <c r="G40" s="33"/>
      <c r="H40" s="10"/>
      <c r="I40" s="10"/>
      <c r="J40" s="10"/>
      <c r="K40" s="34"/>
      <c r="L40" s="34"/>
      <c r="M40" s="34"/>
      <c r="N40" s="11"/>
      <c r="O40" s="11"/>
      <c r="P40" s="35"/>
      <c r="Q40" s="35"/>
      <c r="R40" s="12"/>
      <c r="S40" s="12"/>
      <c r="T40" s="12"/>
      <c r="U40" s="36"/>
      <c r="V40" s="36"/>
      <c r="W40" s="36"/>
      <c r="X40" s="13"/>
      <c r="Y40" s="13"/>
      <c r="Z40" s="13"/>
      <c r="AA40" s="8"/>
      <c r="AB40" s="8"/>
      <c r="AC40" s="8"/>
      <c r="AD40" s="14"/>
      <c r="AE40" s="14"/>
      <c r="AF40" s="14"/>
      <c r="AG40" s="14"/>
      <c r="AH40" s="14"/>
      <c r="AI40" s="14"/>
      <c r="AJ40" s="37"/>
      <c r="AK40" s="92" t="s">
        <v>61</v>
      </c>
      <c r="AL40" s="93">
        <f t="shared" ref="AL40:AO40" si="5">SUM(AL37:AL39)</f>
        <v>44.76</v>
      </c>
      <c r="AM40" s="93">
        <f t="shared" si="5"/>
        <v>66.56</v>
      </c>
      <c r="AN40" s="93">
        <f t="shared" si="5"/>
        <v>55.68</v>
      </c>
      <c r="AO40" s="93">
        <f t="shared" si="5"/>
        <v>35</v>
      </c>
      <c r="AP40" s="93"/>
      <c r="AQ40" s="93"/>
      <c r="AR40" s="94"/>
      <c r="AS40" s="71"/>
      <c r="AT40" s="71"/>
      <c r="AU40" s="71"/>
      <c r="AV40" s="100"/>
      <c r="AW40" s="100"/>
      <c r="AX40" s="100"/>
      <c r="AY40" s="100"/>
      <c r="AZ40" s="48"/>
      <c r="BA40" s="48"/>
      <c r="BB40" s="48"/>
      <c r="BC40" s="48"/>
      <c r="BD40" s="48"/>
      <c r="BE40" s="48"/>
      <c r="BF40" s="48"/>
      <c r="BG40" s="48"/>
      <c r="BH40" s="48"/>
      <c r="BL40" s="32"/>
      <c r="BM40" s="32"/>
      <c r="BN40" s="32"/>
      <c r="BR40" s="32"/>
      <c r="BS40" s="32"/>
      <c r="BT40" s="32"/>
      <c r="BX40" s="32"/>
      <c r="BY40" s="32"/>
      <c r="BZ40" s="32"/>
      <c r="CD40" s="32"/>
      <c r="CE40" s="32"/>
      <c r="CF40" s="32"/>
      <c r="CJ40" s="32"/>
      <c r="CK40" s="32"/>
      <c r="CL40" s="32"/>
      <c r="CP40" s="32"/>
      <c r="CQ40" s="32"/>
      <c r="CR40" s="32"/>
      <c r="CV40" s="32"/>
      <c r="CW40" s="32"/>
      <c r="CX40" s="32"/>
      <c r="DB40" s="32"/>
      <c r="DC40" s="32"/>
      <c r="DD40" s="32"/>
      <c r="DH40" s="32"/>
      <c r="DI40" s="32"/>
      <c r="DJ40" s="32"/>
      <c r="DN40" s="32"/>
      <c r="DO40" s="32"/>
      <c r="DP40" s="32"/>
      <c r="DQ40" s="6"/>
    </row>
    <row r="41" ht="15.75" customHeight="1">
      <c r="A41" s="7"/>
      <c r="B41" s="8"/>
      <c r="C41" s="8"/>
      <c r="D41" s="8">
        <f>COUNT(AL37:BH37)</f>
        <v>4</v>
      </c>
      <c r="E41" s="33"/>
      <c r="F41" s="33"/>
      <c r="G41" s="33">
        <f>COUNTIFS(AL43:BH43,"=к")</f>
        <v>0</v>
      </c>
      <c r="H41" s="10"/>
      <c r="I41" s="10"/>
      <c r="J41" s="10">
        <f>COUNTIFS(AL44:BH44,"=продано")</f>
        <v>0</v>
      </c>
      <c r="K41" s="34"/>
      <c r="L41" s="34"/>
      <c r="M41" s="34">
        <f>COUNTIFS(AL43:BH43,"=к",AL44:BH44,"=продано")</f>
        <v>0</v>
      </c>
      <c r="N41" s="11"/>
      <c r="O41" s="11">
        <f>COUNTIFS(AL44:BH44,"=бартер")</f>
        <v>0</v>
      </c>
      <c r="P41" s="35"/>
      <c r="Q41" s="35">
        <f>COUNTIFS(AL44:BH44,"=бартер",AL43:BH43,"=к")</f>
        <v>0</v>
      </c>
      <c r="R41" s="12"/>
      <c r="S41" s="12"/>
      <c r="T41" s="12">
        <f>COUNTIFS(AL44:BH44,"=скрыто")</f>
        <v>0</v>
      </c>
      <c r="U41" s="36"/>
      <c r="V41" s="36"/>
      <c r="W41" s="36">
        <f>COUNTIFS(AL44:BH44,"=скрыто",AL43:BH43,"=к")</f>
        <v>0</v>
      </c>
      <c r="X41" s="13"/>
      <c r="Y41" s="13"/>
      <c r="Z41" s="13">
        <f>COUNTIFS(AL44:BH44,"=аванс")</f>
        <v>0</v>
      </c>
      <c r="AA41" s="8"/>
      <c r="AB41" s="8"/>
      <c r="AC41" s="8">
        <f>COUNTIFS(AL44:BH44,"=Бронь")</f>
        <v>0</v>
      </c>
      <c r="AD41" s="14"/>
      <c r="AE41" s="14"/>
      <c r="AF41" s="14">
        <f>COUNTIFS(AL44:BH44,"=подписка")</f>
        <v>0</v>
      </c>
      <c r="AG41" s="14"/>
      <c r="AH41" s="14"/>
      <c r="AI41" s="14">
        <f>COUNTIFS(AL44:BH44,"=подписка",AL43:BH43,"=к")</f>
        <v>0</v>
      </c>
      <c r="AJ41" s="37"/>
      <c r="AK41" s="38" t="s">
        <v>48</v>
      </c>
      <c r="AL41" s="94">
        <f t="shared" ref="AL41:AO41" si="6">AL42/SUM(AL37:AL39)</f>
        <v>3542.225201</v>
      </c>
      <c r="AM41" s="94">
        <f t="shared" si="6"/>
        <v>2680.288462</v>
      </c>
      <c r="AN41" s="94">
        <f t="shared" si="6"/>
        <v>3430.316092</v>
      </c>
      <c r="AO41" s="94">
        <f t="shared" si="6"/>
        <v>3500</v>
      </c>
      <c r="AP41" s="94"/>
      <c r="AQ41" s="94"/>
      <c r="AR41" s="94"/>
      <c r="AS41" s="71"/>
      <c r="AT41" s="71"/>
      <c r="AU41" s="71"/>
      <c r="AV41" s="100"/>
      <c r="AW41" s="100"/>
      <c r="AX41" s="100"/>
      <c r="AY41" s="100"/>
      <c r="AZ41" s="48"/>
      <c r="BA41" s="48"/>
      <c r="BB41" s="48"/>
      <c r="BC41" s="48"/>
      <c r="BD41" s="48"/>
      <c r="BE41" s="48"/>
      <c r="BF41" s="48"/>
      <c r="BG41" s="48"/>
      <c r="BH41" s="48"/>
      <c r="BL41" s="32"/>
      <c r="BM41" s="32"/>
      <c r="BN41" s="32"/>
      <c r="BR41" s="32"/>
      <c r="BS41" s="32"/>
      <c r="BT41" s="32"/>
      <c r="BX41" s="32"/>
      <c r="BY41" s="32"/>
      <c r="BZ41" s="32"/>
      <c r="CD41" s="32"/>
      <c r="CE41" s="32"/>
      <c r="CF41" s="32"/>
      <c r="CJ41" s="32"/>
      <c r="CK41" s="32"/>
      <c r="CL41" s="32"/>
      <c r="CP41" s="32"/>
      <c r="CQ41" s="32"/>
      <c r="CR41" s="32"/>
      <c r="CV41" s="32"/>
      <c r="CW41" s="32"/>
      <c r="CX41" s="32"/>
      <c r="DB41" s="32"/>
      <c r="DC41" s="32"/>
      <c r="DD41" s="32"/>
      <c r="DH41" s="32"/>
      <c r="DI41" s="32"/>
      <c r="DJ41" s="32"/>
      <c r="DN41" s="32"/>
      <c r="DO41" s="32"/>
      <c r="DP41" s="32"/>
      <c r="DQ41" s="6"/>
    </row>
    <row r="42">
      <c r="A42" s="7"/>
      <c r="B42" s="8"/>
      <c r="C42" s="8">
        <f>SUM(AL42:BH42)</f>
        <v>650450</v>
      </c>
      <c r="D42" s="8"/>
      <c r="E42" s="33"/>
      <c r="F42" s="33">
        <f>SUMIFS(AL42:BH42,AL43:BH43,"=к")</f>
        <v>0</v>
      </c>
      <c r="G42" s="33"/>
      <c r="H42" s="10"/>
      <c r="I42" s="10">
        <f>SUMIFS(AL42:BH42,AL44:BH44,"=продано")</f>
        <v>0</v>
      </c>
      <c r="J42" s="10"/>
      <c r="K42" s="34"/>
      <c r="L42" s="34">
        <f>SUMIFS(AL42:BH42,AL44:BH44,"=продано",AL43:BH43,"=к")</f>
        <v>0</v>
      </c>
      <c r="M42" s="34"/>
      <c r="N42" s="11"/>
      <c r="O42" s="11"/>
      <c r="P42" s="35"/>
      <c r="Q42" s="35"/>
      <c r="R42" s="12"/>
      <c r="S42" s="12">
        <f>SUMIFS(AL42:BH42,AL44:BH44,"=скрыто")</f>
        <v>0</v>
      </c>
      <c r="T42" s="12"/>
      <c r="U42" s="36"/>
      <c r="V42" s="36">
        <f>SUMIFS(AL42:BH42,AL44:BH44,"=скрыто",AL43:BH43,"=к")</f>
        <v>0</v>
      </c>
      <c r="W42" s="36"/>
      <c r="X42" s="13"/>
      <c r="Y42" s="13">
        <f>SUMIFS(AL42:BH42,AL44:BH44,"=аванс")</f>
        <v>0</v>
      </c>
      <c r="Z42" s="13"/>
      <c r="AA42" s="8"/>
      <c r="AB42" s="8">
        <f>SUMIFS(AL42:BH42,AL44:BH44,"=Бронь")</f>
        <v>0</v>
      </c>
      <c r="AC42" s="8"/>
      <c r="AD42" s="14"/>
      <c r="AE42" s="14">
        <f>SUMIFS(AL42:BH42,AL44:BH44,"=подписка")</f>
        <v>0</v>
      </c>
      <c r="AF42" s="14"/>
      <c r="AG42" s="14"/>
      <c r="AH42" s="14">
        <f>SUMIFS(AL42:BH42,AL44:BH44,"=подписка",AL43:BH43,"=к")</f>
        <v>0</v>
      </c>
      <c r="AI42" s="14"/>
      <c r="AJ42" s="37"/>
      <c r="AK42" s="63" t="s">
        <v>49</v>
      </c>
      <c r="AL42" s="94">
        <v>158550.0</v>
      </c>
      <c r="AM42" s="95">
        <v>178400.0</v>
      </c>
      <c r="AN42" s="95">
        <v>191000.0</v>
      </c>
      <c r="AO42" s="95">
        <v>122500.0</v>
      </c>
      <c r="AP42" s="94"/>
      <c r="AQ42" s="94"/>
      <c r="AR42" s="94"/>
      <c r="AS42" s="94"/>
      <c r="AT42" s="94"/>
      <c r="AU42" s="74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5">
        <f>SUMIFS($AL42:$BH42,$AL43:$BH43,BI$2)-SUMIFS($AL42:$BH42,$AL43:$BH43,BI$2,$AL44:$BH44,"=бартер")</f>
        <v>300900</v>
      </c>
      <c r="BL42" s="32">
        <f>SUMIFS($AL42:$BH42,$AL43:$BH43,BI$2,$AL44:$BH44,"=продано")+SUMIFS($AL42:$BH42,$AL43:$BH43,BI$2,$AL44:$BH44,"=подписка")</f>
        <v>0</v>
      </c>
      <c r="BM42" s="32"/>
      <c r="BN42" s="32"/>
      <c r="BO42" s="5">
        <f>SUMIFS($AL42:$BH42,$AL43:$BH43,BO$2)-SUMIFS($AL42:$BH42,$AL43:$BH43,BO$2,$AL44:$BH44,"=бартер")</f>
        <v>349550</v>
      </c>
      <c r="BR42" s="32">
        <f>SUMIFS($AL42:$BH42,$AL43:$BH43,BO$2,$AL44:$BH44,"=продано")+SUMIFS($AL42:$BH42,$AL43:$BH43,BO$2,$AL44:$BH44,"=подписка")</f>
        <v>0</v>
      </c>
      <c r="BS42" s="32"/>
      <c r="BT42" s="32"/>
      <c r="BU42" s="5">
        <f>SUMIFS($AL42:$BH42,$AL43:$BH43,BU$2)-SUMIFS($AL42:$BH42,$AL43:$BH43,BU$2,$AL44:$BH44,"=бартер")</f>
        <v>0</v>
      </c>
      <c r="BX42" s="32">
        <f>SUMIFS($AL42:$BH42,$AL43:$BH43,BU$2,$AL44:$BH44,"=продано")+SUMIFS($AL42:$BH42,$AL43:$BH43,BU$2,$AL44:$BH44,"=подписка")</f>
        <v>0</v>
      </c>
      <c r="BY42" s="32"/>
      <c r="BZ42" s="32"/>
      <c r="CA42" s="5">
        <f>SUMIFS($AL42:$BH42,$AL43:$BH43,CA$2)-SUMIFS($AL42:$BH42,$AL43:$BH43,CA$2,$AL44:$BH44,"=бартер")</f>
        <v>0</v>
      </c>
      <c r="CD42" s="32">
        <f>SUMIFS($AL42:$BH42,$AL43:$BH43,CA$2,$AL44:$BH44,"=продано")+SUMIFS($AL42:$BH42,$AL43:$BH43,CA$2,$AL44:$BH44,"=подписка")</f>
        <v>0</v>
      </c>
      <c r="CE42" s="32"/>
      <c r="CF42" s="32"/>
      <c r="CG42" s="5">
        <f>SUMIFS($AL42:$BH42,$AL43:$BH43,CG$2)-SUMIFS($AL42:$BH42,$AL43:$BH43,CG$2,$AL44:$BH44,"=бартер")</f>
        <v>0</v>
      </c>
      <c r="CJ42" s="32">
        <f>SUMIFS($AL42:$BH42,$AL43:$BH43,CG$2,$AL44:$BH44,"=продано")+SUMIFS($AL42:$BH42,$AL43:$BH43,CG$2,$AL44:$BH44,"=подписка")</f>
        <v>0</v>
      </c>
      <c r="CK42" s="32"/>
      <c r="CL42" s="32"/>
      <c r="CM42" s="5">
        <f>SUMIFS($AL42:$BH42,$AL43:$BH43,CM$2)-SUMIFS($AL42:$BH42,$AL43:$BH43,CM$2,$AL44:$BH44,"=бартер")</f>
        <v>0</v>
      </c>
      <c r="CP42" s="32">
        <f>SUMIFS($AL42:$BH42,$AL43:$BH43,CM$2,$AL44:$BH44,"=продано")+SUMIFS($AL42:$BH42,$AL43:$BH43,CM$2,$AL44:$BH44,"=подписка")</f>
        <v>0</v>
      </c>
      <c r="CQ42" s="32"/>
      <c r="CR42" s="32"/>
      <c r="CS42" s="5">
        <f>SUMIFS($AL42:$BH42,$AL43:$BH43,CS$2)-SUMIFS($AL42:$BH42,$AL43:$BH43,CS$2,$AL44:$BH44,"=бартер")</f>
        <v>0</v>
      </c>
      <c r="CV42" s="32">
        <f>SUMIFS($AL42:$BH42,$AL43:$BH43,CS$2,$AL44:$BH44,"=продано")+SUMIFS($AL42:$BH42,$AL43:$BH43,CS$2,$AL44:$BH44,"=подписка")</f>
        <v>0</v>
      </c>
      <c r="CW42" s="32"/>
      <c r="CX42" s="32"/>
      <c r="CY42" s="5">
        <f>SUMIFS($AL42:$BH42,$AL43:$BH43,CY$2)-SUMIFS($AL42:$BH42,$AL43:$BH43,CY$2,$AL44:$BH44,"=бартер")</f>
        <v>0</v>
      </c>
      <c r="DB42" s="32">
        <f>SUMIFS($AL42:$BH42,$AL43:$BH43,CY$2,$AL44:$BH44,"=продано")+SUMIFS($AL42:$BH42,$AL43:$BH43,CY$2,$AL44:$BH44,"=подписка")</f>
        <v>0</v>
      </c>
      <c r="DC42" s="32"/>
      <c r="DD42" s="32"/>
      <c r="DE42" s="5">
        <f>SUMIFS($AL42:$BH42,$AL43:$BH43,DE$2)-SUMIFS($AL42:$BH42,$AL43:$BH43,DE$2,$AL44:$BH44,"=бартер")</f>
        <v>0</v>
      </c>
      <c r="DH42" s="32">
        <f>SUMIFS($AL42:$BH42,$AL43:$BH43,DE$2,$AL44:$BH44,"=продано")+SUMIFS($AL42:$BH42,$AL43:$BH43,DE$2,$AL44:$BH44,"=подписка")</f>
        <v>0</v>
      </c>
      <c r="DI42" s="32"/>
      <c r="DJ42" s="32"/>
      <c r="DK42" s="5">
        <f>SUMIFS($AL42:$BH42,$AL43:$BH43,DK$2)-SUMIFS($AL42:$BH42,$AL43:$BH43,DK$2,$AL44:$BH44,"=бартер")</f>
        <v>0</v>
      </c>
      <c r="DN42" s="32">
        <f>SUMIFS($AL42:$BH42,$AL43:$BH43,DK$2,$AL44:$BH44,"=продано")+SUMIFS($AL42:$BH42,$AL43:$BH43,DK$2,$AL44:$BH44,"=подписка")</f>
        <v>0</v>
      </c>
      <c r="DO42" s="32"/>
      <c r="DP42" s="32"/>
      <c r="DQ42" s="6"/>
    </row>
    <row r="43">
      <c r="A43" s="7"/>
      <c r="B43" s="8"/>
      <c r="C43" s="8"/>
      <c r="D43" s="8"/>
      <c r="E43" s="33"/>
      <c r="F43" s="33"/>
      <c r="G43" s="33"/>
      <c r="H43" s="10"/>
      <c r="I43" s="10"/>
      <c r="J43" s="10"/>
      <c r="K43" s="34"/>
      <c r="L43" s="34"/>
      <c r="M43" s="34"/>
      <c r="N43" s="11"/>
      <c r="O43" s="11"/>
      <c r="P43" s="35"/>
      <c r="Q43" s="35"/>
      <c r="R43" s="12"/>
      <c r="S43" s="12"/>
      <c r="T43" s="12"/>
      <c r="U43" s="36"/>
      <c r="V43" s="36"/>
      <c r="W43" s="36"/>
      <c r="X43" s="13"/>
      <c r="Y43" s="13"/>
      <c r="Z43" s="13"/>
      <c r="AA43" s="8"/>
      <c r="AB43" s="8"/>
      <c r="AC43" s="8"/>
      <c r="AD43" s="14"/>
      <c r="AE43" s="14"/>
      <c r="AF43" s="14"/>
      <c r="AG43" s="14"/>
      <c r="AH43" s="14"/>
      <c r="AI43" s="14"/>
      <c r="AJ43" s="37"/>
      <c r="AK43" s="63" t="s">
        <v>63</v>
      </c>
      <c r="AL43" s="55">
        <v>2.0</v>
      </c>
      <c r="AM43" s="55">
        <v>1.0</v>
      </c>
      <c r="AN43" s="55">
        <v>2.0</v>
      </c>
      <c r="AO43" s="55">
        <v>1.0</v>
      </c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K43" s="5">
        <f>COUNTIFS($AL43:$BH43,BI$2)-COUNTIFS($AL43:$BH43,BI$2,$AL44:$BH44,"=бартер")</f>
        <v>2</v>
      </c>
      <c r="BL43" s="32"/>
      <c r="BM43" s="32"/>
      <c r="BN43" s="32">
        <f>COUNTIFS($AL43:$BH43,BI$2,$AL44:$BH44,"=продано")+COUNTIFS($AL43:$BH43,BI$2,$AL44:$BH44,"=подписка")</f>
        <v>0</v>
      </c>
      <c r="BQ43" s="5">
        <f>COUNTIFS($AL43:$BH43,BO$2)-COUNTIFS($AL43:$BH43,BO$2,$AL44:$BH44,"=бартер")</f>
        <v>2</v>
      </c>
      <c r="BR43" s="32"/>
      <c r="BS43" s="32"/>
      <c r="BT43" s="32">
        <f>COUNTIFS($AL43:$BH43,BO$2,$AL44:$BH44,"=продано")+COUNTIFS($AL43:$BH43,BO$2,$AL44:$BH44,"=подписка")</f>
        <v>0</v>
      </c>
      <c r="BW43" s="5">
        <f>COUNTIFS($AL43:$BH43,BU$2)-COUNTIFS($AL43:$BH43,BU$2,$AL44:$BH44,"=бартер")</f>
        <v>0</v>
      </c>
      <c r="BX43" s="32"/>
      <c r="BY43" s="32"/>
      <c r="BZ43" s="32">
        <f>COUNTIFS($AL43:$BH43,BU$2,$AL44:$BH44,"=продано")+COUNTIFS($AL43:$BH43,BU$2,$AL44:$BH44,"=подписка")</f>
        <v>0</v>
      </c>
      <c r="CC43" s="5">
        <f>COUNTIFS($AL43:$BH43,CA$2)-COUNTIFS($AL43:$BH43,CA$2,$AL44:$BH44,"=бартер")</f>
        <v>0</v>
      </c>
      <c r="CD43" s="32"/>
      <c r="CE43" s="32"/>
      <c r="CF43" s="32">
        <f>COUNTIFS($AL43:$BH43,CA$2,$AL44:$BH44,"=продано")+COUNTIFS($AL43:$BH43,CA$2,$AL44:$BH44,"=подписка")</f>
        <v>0</v>
      </c>
      <c r="CI43" s="5">
        <f>COUNTIFS($AL43:$BH43,CG$2)-COUNTIFS($AL43:$BH43,CG$2,$AL44:$BH44,"=бартер")</f>
        <v>0</v>
      </c>
      <c r="CJ43" s="32"/>
      <c r="CK43" s="32"/>
      <c r="CL43" s="32">
        <f>COUNTIFS($AL43:$BH43,CG$2,$AL44:$BH44,"=продано")+COUNTIFS($AL43:$BH43,CG$2,$AL44:$BH44,"=подписка")</f>
        <v>0</v>
      </c>
      <c r="CO43" s="5">
        <f>COUNTIFS($AL43:$BH43,CM$2)-COUNTIFS($AL43:$BH43,CM$2,$AL44:$BH44,"=бартер")</f>
        <v>0</v>
      </c>
      <c r="CP43" s="32"/>
      <c r="CQ43" s="32"/>
      <c r="CR43" s="32">
        <f>COUNTIFS($AL43:$BH43,CM$2,$AL44:$BH44,"=продано")+COUNTIFS($AL43:$BH43,CM$2,$AL44:$BH44,"=подписка")</f>
        <v>0</v>
      </c>
      <c r="CU43" s="5">
        <f>COUNTIFS($AL43:$BH43,CS$2)-COUNTIFS($AL43:$BH43,CS$2,$AL44:$BH44,"=бартер")</f>
        <v>0</v>
      </c>
      <c r="CV43" s="32"/>
      <c r="CW43" s="32"/>
      <c r="CX43" s="32">
        <f>COUNTIFS($AL43:$BH43,CS$2,$AL44:$BH44,"=продано")+COUNTIFS($AL43:$BH43,CS$2,$AL44:$BH44,"=подписка")</f>
        <v>0</v>
      </c>
      <c r="DA43" s="5">
        <f>COUNTIFS($AL43:$BH43,CY$2)-COUNTIFS($AL43:$BH43,CY$2,$AL44:$BH44,"=бартер")</f>
        <v>0</v>
      </c>
      <c r="DB43" s="32"/>
      <c r="DC43" s="32"/>
      <c r="DD43" s="32">
        <f>COUNTIFS($AL43:$BH43,CY$2,$AL44:$BH44,"=продано")+COUNTIFS($AL43:$BH43,CY$2,$AL44:$BH44,"=подписка")</f>
        <v>0</v>
      </c>
      <c r="DG43" s="5">
        <f>COUNTIFS($AL43:$BH43,DE$2)-COUNTIFS($AL43:$BH43,DE$2,$AL44:$BH44,"=бартер")</f>
        <v>0</v>
      </c>
      <c r="DH43" s="32"/>
      <c r="DI43" s="32"/>
      <c r="DJ43" s="32">
        <f>COUNTIFS($AL43:$BH43,DE$2,$AL44:$BH44,"=продано")+COUNTIFS($AL43:$BH43,DE$2,$AL44:$BH44,"=подписка")</f>
        <v>0</v>
      </c>
      <c r="DM43" s="5">
        <f>COUNTIFS($AL43:$BH43,DK$2)-COUNTIFS($AL43:$BH43,DK$2,$AL44:$BH44,"=бартер")</f>
        <v>0</v>
      </c>
      <c r="DN43" s="32"/>
      <c r="DO43" s="32"/>
      <c r="DP43" s="32">
        <f>COUNTIFS($AL43:$BH43,DK$2,$AL44:$BH44,"=продано")+COUNTIFS($AL43:$BH43,DK$2,$AL44:$BH44,"=подписка")</f>
        <v>0</v>
      </c>
      <c r="DQ43" s="6"/>
    </row>
    <row r="44" ht="15.75" customHeight="1">
      <c r="A44" s="7"/>
      <c r="B44" s="8"/>
      <c r="C44" s="8"/>
      <c r="D44" s="8"/>
      <c r="E44" s="33"/>
      <c r="F44" s="33"/>
      <c r="G44" s="33"/>
      <c r="H44" s="10"/>
      <c r="I44" s="10"/>
      <c r="J44" s="10"/>
      <c r="K44" s="34"/>
      <c r="L44" s="34"/>
      <c r="M44" s="34"/>
      <c r="N44" s="11"/>
      <c r="O44" s="11"/>
      <c r="P44" s="35"/>
      <c r="Q44" s="35"/>
      <c r="R44" s="12"/>
      <c r="S44" s="12"/>
      <c r="T44" s="12"/>
      <c r="U44" s="36"/>
      <c r="V44" s="36"/>
      <c r="W44" s="36"/>
      <c r="X44" s="13"/>
      <c r="Y44" s="13"/>
      <c r="Z44" s="13"/>
      <c r="AA44" s="8"/>
      <c r="AB44" s="8"/>
      <c r="AC44" s="8"/>
      <c r="AD44" s="14"/>
      <c r="AE44" s="14"/>
      <c r="AF44" s="14"/>
      <c r="AG44" s="14"/>
      <c r="AH44" s="14"/>
      <c r="AI44" s="14"/>
      <c r="AJ44" s="56"/>
      <c r="AK44" s="38" t="s">
        <v>50</v>
      </c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DQ44" s="6"/>
    </row>
    <row r="45" ht="15.75" customHeight="1">
      <c r="A45" s="7"/>
      <c r="AJ45" s="101"/>
      <c r="AK45" s="102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DQ45" s="103" t="s">
        <v>69</v>
      </c>
    </row>
    <row r="46" ht="15.75" customHeight="1">
      <c r="A46" s="7"/>
      <c r="AJ46" s="101"/>
      <c r="AK46" s="102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DQ46" s="6"/>
    </row>
    <row r="47" ht="15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104"/>
      <c r="AK47" s="105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6"/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106"/>
      <c r="CT47" s="106"/>
      <c r="CU47" s="106"/>
      <c r="CV47" s="106"/>
      <c r="CW47" s="106"/>
      <c r="CX47" s="106"/>
      <c r="CY47" s="106"/>
      <c r="CZ47" s="106"/>
      <c r="DA47" s="106"/>
      <c r="DB47" s="106"/>
      <c r="DC47" s="106"/>
      <c r="DD47" s="106"/>
      <c r="DE47" s="106"/>
      <c r="DF47" s="106"/>
      <c r="DG47" s="106"/>
      <c r="DH47" s="106"/>
      <c r="DI47" s="106"/>
      <c r="DJ47" s="106"/>
      <c r="DK47" s="106"/>
      <c r="DL47" s="106"/>
      <c r="DM47" s="106"/>
      <c r="DN47" s="106"/>
      <c r="DO47" s="106"/>
      <c r="DP47" s="106"/>
      <c r="DQ47" s="107"/>
    </row>
    <row r="48" ht="21.75" customHeight="1">
      <c r="A48" s="7"/>
      <c r="B48" s="2">
        <f t="shared" ref="B48:AI48" si="7">SUM(B49:B66)</f>
        <v>69</v>
      </c>
      <c r="C48" s="2">
        <f t="shared" si="7"/>
        <v>103500</v>
      </c>
      <c r="D48" s="2">
        <f t="shared" si="7"/>
        <v>7</v>
      </c>
      <c r="E48" s="2">
        <f t="shared" si="7"/>
        <v>0</v>
      </c>
      <c r="F48" s="2">
        <f t="shared" si="7"/>
        <v>0</v>
      </c>
      <c r="G48" s="2">
        <f t="shared" si="7"/>
        <v>0</v>
      </c>
      <c r="H48" s="2">
        <f t="shared" si="7"/>
        <v>0</v>
      </c>
      <c r="I48" s="2">
        <f t="shared" si="7"/>
        <v>0</v>
      </c>
      <c r="J48" s="2">
        <f t="shared" si="7"/>
        <v>0</v>
      </c>
      <c r="K48" s="2">
        <f t="shared" si="7"/>
        <v>0</v>
      </c>
      <c r="L48" s="2">
        <f t="shared" si="7"/>
        <v>0</v>
      </c>
      <c r="M48" s="2">
        <f t="shared" si="7"/>
        <v>0</v>
      </c>
      <c r="N48" s="2">
        <f t="shared" si="7"/>
        <v>0</v>
      </c>
      <c r="O48" s="2">
        <f t="shared" si="7"/>
        <v>0</v>
      </c>
      <c r="P48" s="2">
        <f t="shared" si="7"/>
        <v>0</v>
      </c>
      <c r="Q48" s="2">
        <f t="shared" si="7"/>
        <v>0</v>
      </c>
      <c r="R48" s="2">
        <f t="shared" si="7"/>
        <v>0</v>
      </c>
      <c r="S48" s="2">
        <f t="shared" si="7"/>
        <v>0</v>
      </c>
      <c r="T48" s="2">
        <f t="shared" si="7"/>
        <v>0</v>
      </c>
      <c r="U48" s="2">
        <f t="shared" si="7"/>
        <v>0</v>
      </c>
      <c r="V48" s="2">
        <f t="shared" si="7"/>
        <v>0</v>
      </c>
      <c r="W48" s="2">
        <f t="shared" si="7"/>
        <v>0</v>
      </c>
      <c r="X48" s="2">
        <f t="shared" si="7"/>
        <v>16</v>
      </c>
      <c r="Y48" s="2">
        <f t="shared" si="7"/>
        <v>24000</v>
      </c>
      <c r="Z48" s="2">
        <f t="shared" si="7"/>
        <v>2</v>
      </c>
      <c r="AA48" s="2">
        <f t="shared" si="7"/>
        <v>0</v>
      </c>
      <c r="AB48" s="2">
        <f t="shared" si="7"/>
        <v>0</v>
      </c>
      <c r="AC48" s="2">
        <f t="shared" si="7"/>
        <v>0</v>
      </c>
      <c r="AD48" s="2">
        <f t="shared" si="7"/>
        <v>0</v>
      </c>
      <c r="AE48" s="2">
        <f t="shared" si="7"/>
        <v>0</v>
      </c>
      <c r="AF48" s="2">
        <f t="shared" si="7"/>
        <v>0</v>
      </c>
      <c r="AG48" s="2">
        <f t="shared" si="7"/>
        <v>0</v>
      </c>
      <c r="AH48" s="2">
        <f t="shared" si="7"/>
        <v>0</v>
      </c>
      <c r="AI48" s="2">
        <f t="shared" si="7"/>
        <v>0</v>
      </c>
      <c r="AJ48" s="108" t="s">
        <v>70</v>
      </c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09"/>
      <c r="BF48" s="109"/>
      <c r="BG48" s="109"/>
      <c r="BH48" s="109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  <c r="CM48" s="106"/>
      <c r="CN48" s="106"/>
      <c r="CO48" s="106"/>
      <c r="CP48" s="106"/>
      <c r="CQ48" s="106"/>
      <c r="CR48" s="106"/>
      <c r="CS48" s="106"/>
      <c r="CT48" s="106"/>
      <c r="CU48" s="106"/>
      <c r="CV48" s="106"/>
      <c r="CW48" s="106"/>
      <c r="CX48" s="106"/>
      <c r="CY48" s="106"/>
      <c r="CZ48" s="106"/>
      <c r="DA48" s="106"/>
      <c r="DB48" s="106"/>
      <c r="DC48" s="106"/>
      <c r="DD48" s="106"/>
      <c r="DE48" s="106"/>
      <c r="DF48" s="106"/>
      <c r="DG48" s="106"/>
      <c r="DH48" s="106"/>
      <c r="DI48" s="106"/>
      <c r="DJ48" s="106"/>
      <c r="DK48" s="106"/>
      <c r="DL48" s="106"/>
      <c r="DM48" s="106"/>
      <c r="DN48" s="106"/>
      <c r="DO48" s="106"/>
      <c r="DP48" s="106"/>
      <c r="DQ48" s="107"/>
    </row>
    <row r="49" ht="15.75" hidden="1" customHeight="1">
      <c r="A49" s="7"/>
      <c r="B49" s="8" t="s">
        <v>0</v>
      </c>
      <c r="C49" s="8" t="s">
        <v>1</v>
      </c>
      <c r="D49" s="8" t="s">
        <v>2</v>
      </c>
      <c r="E49" s="9"/>
      <c r="F49" s="9"/>
      <c r="G49" s="9"/>
      <c r="H49" s="10" t="s">
        <v>6</v>
      </c>
      <c r="I49" s="10" t="s">
        <v>7</v>
      </c>
      <c r="J49" s="10" t="s">
        <v>8</v>
      </c>
      <c r="K49" s="9"/>
      <c r="L49" s="9"/>
      <c r="M49" s="9"/>
      <c r="N49" s="11" t="s">
        <v>12</v>
      </c>
      <c r="O49" s="11" t="s">
        <v>13</v>
      </c>
      <c r="P49" s="9"/>
      <c r="Q49" s="9"/>
      <c r="R49" s="12" t="s">
        <v>16</v>
      </c>
      <c r="S49" s="12" t="s">
        <v>17</v>
      </c>
      <c r="T49" s="12" t="s">
        <v>18</v>
      </c>
      <c r="U49" s="9"/>
      <c r="V49" s="9"/>
      <c r="W49" s="9"/>
      <c r="X49" s="13" t="s">
        <v>21</v>
      </c>
      <c r="Y49" s="13" t="s">
        <v>22</v>
      </c>
      <c r="Z49" s="13" t="s">
        <v>23</v>
      </c>
      <c r="AA49" s="8" t="s">
        <v>24</v>
      </c>
      <c r="AB49" s="8" t="s">
        <v>25</v>
      </c>
      <c r="AC49" s="8" t="s">
        <v>26</v>
      </c>
      <c r="AD49" s="14" t="s">
        <v>27</v>
      </c>
      <c r="AE49" s="14" t="s">
        <v>28</v>
      </c>
      <c r="AF49" s="14" t="s">
        <v>29</v>
      </c>
      <c r="AG49" s="9" t="s">
        <v>30</v>
      </c>
      <c r="AH49" s="9" t="s">
        <v>31</v>
      </c>
      <c r="AI49" s="9" t="s">
        <v>32</v>
      </c>
      <c r="AJ49" s="110" t="s">
        <v>71</v>
      </c>
      <c r="AK49" s="57" t="s">
        <v>72</v>
      </c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58"/>
      <c r="BC49" s="58"/>
      <c r="BD49" s="58"/>
      <c r="BE49" s="58"/>
      <c r="BF49" s="58"/>
      <c r="BG49" s="58"/>
      <c r="BH49" s="58"/>
      <c r="BL49" s="32"/>
      <c r="BM49" s="32"/>
      <c r="BN49" s="32"/>
      <c r="BR49" s="32"/>
      <c r="BS49" s="32"/>
      <c r="BT49" s="32"/>
      <c r="BX49" s="32"/>
      <c r="BY49" s="32"/>
      <c r="BZ49" s="32"/>
      <c r="CD49" s="32"/>
      <c r="CE49" s="32"/>
      <c r="CF49" s="32"/>
      <c r="CJ49" s="32"/>
      <c r="CK49" s="32"/>
      <c r="CL49" s="32"/>
      <c r="CP49" s="32"/>
      <c r="CQ49" s="32"/>
      <c r="CR49" s="32"/>
      <c r="CV49" s="32"/>
      <c r="CW49" s="32"/>
      <c r="CX49" s="32"/>
      <c r="DB49" s="32"/>
      <c r="DC49" s="32"/>
      <c r="DD49" s="32"/>
      <c r="DH49" s="32"/>
      <c r="DI49" s="32"/>
      <c r="DJ49" s="32"/>
      <c r="DN49" s="32"/>
      <c r="DO49" s="32"/>
      <c r="DP49" s="32"/>
      <c r="DQ49" s="6"/>
    </row>
    <row r="50" ht="15.75" hidden="1" customHeight="1">
      <c r="A50" s="7"/>
      <c r="B50" s="8">
        <f>SUM(AL50:BH50)</f>
        <v>0</v>
      </c>
      <c r="C50" s="8"/>
      <c r="D50" s="8"/>
      <c r="E50" s="111"/>
      <c r="F50" s="111"/>
      <c r="G50" s="111"/>
      <c r="H50" s="10">
        <f>SUMIFS(AL50:BH50,AL54:BH54,"=продано")</f>
        <v>0</v>
      </c>
      <c r="I50" s="10"/>
      <c r="J50" s="10"/>
      <c r="K50" s="111"/>
      <c r="L50" s="111"/>
      <c r="M50" s="111"/>
      <c r="N50" s="11">
        <f>SUMIFS(AL50:BH50,AL54:BH54,"=бартер")</f>
        <v>0</v>
      </c>
      <c r="O50" s="11"/>
      <c r="P50" s="111"/>
      <c r="Q50" s="111"/>
      <c r="R50" s="12">
        <f>SUMIFS(AL50:BH50,AL54:BH54,"=скрыто")</f>
        <v>0</v>
      </c>
      <c r="S50" s="12"/>
      <c r="T50" s="12"/>
      <c r="U50" s="111"/>
      <c r="V50" s="111"/>
      <c r="W50" s="111"/>
      <c r="X50" s="13">
        <f>SUMIFS(AL50:BH50,AL54:BH54,"=аванс")</f>
        <v>0</v>
      </c>
      <c r="Y50" s="13"/>
      <c r="Z50" s="13"/>
      <c r="AA50" s="8">
        <f>SUMIFS(AL50:BH50,AL54:BH54,"=Бронь")</f>
        <v>0</v>
      </c>
      <c r="AB50" s="8"/>
      <c r="AC50" s="8"/>
      <c r="AD50" s="14">
        <f>SUMIFS(AL50:BH50,AL54:BH54,"=подписка")</f>
        <v>0</v>
      </c>
      <c r="AE50" s="14"/>
      <c r="AF50" s="14"/>
      <c r="AG50" s="14">
        <f>SUMIFS(AL50:BH50,AL54:BH54,"=подписка",AL53:BH53,"=к")</f>
        <v>0</v>
      </c>
      <c r="AH50" s="14"/>
      <c r="AI50" s="14"/>
      <c r="AJ50" s="37"/>
      <c r="AK50" s="38" t="s">
        <v>40</v>
      </c>
      <c r="AL50" s="39"/>
      <c r="AM50" s="39"/>
      <c r="AN50" s="39"/>
      <c r="AO50" s="39"/>
      <c r="AP50" s="39"/>
      <c r="AQ50" s="39"/>
      <c r="AR50" s="40"/>
      <c r="AS50" s="40"/>
      <c r="AT50" s="40"/>
      <c r="AU50" s="40"/>
      <c r="AV50" s="40"/>
      <c r="AW50" s="39"/>
      <c r="AX50" s="40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J50" s="5">
        <f>SUMIFS($AL50:$BH50,$AL53:$BH53,BI$2)-SUMIFS($AL50:$BH50,$AL53:$BH53,BI$2,$AL54:$BH54,"=бартер")</f>
        <v>0</v>
      </c>
      <c r="BL50" s="32"/>
      <c r="BM50" s="32">
        <f>SUMIFS($AL50:$BH50,$AL53:$BH53,BI$2,$AL54:$BH54,"=продано")+SUMIFS($AL50:$BH50,$AL53:$BH53,BI$2,$AL54:$BH54,"=подписка")</f>
        <v>0</v>
      </c>
      <c r="BN50" s="32"/>
      <c r="BP50" s="5">
        <f>SUMIFS($AL50:$BH50,$AL53:$BH53,BO$2)-SUMIFS($AL50:$BH50,$AL53:$BH53,BO$2,$AL54:$BH54,"=бартер")</f>
        <v>0</v>
      </c>
      <c r="BR50" s="32"/>
      <c r="BS50" s="32">
        <f>SUMIFS($AL50:$BH50,$AL53:$BH53,BO$2,$AL54:$BH54,"=продано")+SUMIFS($AL50:$BH50,$AL53:$BH53,BO$2,$AL54:$BH54,"=подписка")</f>
        <v>0</v>
      </c>
      <c r="BT50" s="32"/>
      <c r="BV50" s="5">
        <f>SUMIFS($AL50:$BH50,$AL53:$BH53,BU$2)-SUMIFS($AL50:$BH50,$AL53:$BH53,BU$2,$AL54:$BH54,"=бартер")</f>
        <v>0</v>
      </c>
      <c r="BX50" s="32"/>
      <c r="BY50" s="32">
        <f>SUMIFS($AL50:$BH50,$AL53:$BH53,BU$2,$AL54:$BH54,"=продано")+SUMIFS($AL50:$BH50,$AL53:$BH53,BU$2,$AL54:$BH54,"=подписка")</f>
        <v>0</v>
      </c>
      <c r="BZ50" s="32"/>
      <c r="CB50" s="5">
        <f>SUMIFS($AL50:$BH50,$AL53:$BH53,CA$2)-SUMIFS($AL50:$BH50,$AL53:$BH53,CA$2,$AL54:$BH54,"=бартер")</f>
        <v>0</v>
      </c>
      <c r="CD50" s="32"/>
      <c r="CE50" s="32">
        <f>SUMIFS($AL50:$BH50,$AL53:$BH53,CA$2,$AL54:$BH54,"=продано")+SUMIFS($AL50:$BH50,$AL53:$BH53,CA$2,$AL54:$BH54,"=подписка")</f>
        <v>0</v>
      </c>
      <c r="CF50" s="32"/>
      <c r="CH50" s="5">
        <f>SUMIFS($AL50:$BH50,$AL53:$BH53,CG$2)-SUMIFS($AL50:$BH50,$AL53:$BH53,CG$2,$AL54:$BH54,"=бартер")</f>
        <v>0</v>
      </c>
      <c r="CJ50" s="32"/>
      <c r="CK50" s="32">
        <f>SUMIFS($AL50:$BH50,$AL53:$BH53,CG$2,$AL54:$BH54,"=продано")+SUMIFS($AL50:$BH50,$AL53:$BH53,CG$2,$AL54:$BH54,"=подписка")</f>
        <v>0</v>
      </c>
      <c r="CL50" s="32"/>
      <c r="CN50" s="5">
        <f>SUMIFS($AL50:$BH50,$AL53:$BH53,CM$2)-SUMIFS($AL50:$BH50,$AL53:$BH53,CM$2,$AL54:$BH54,"=бартер")</f>
        <v>0</v>
      </c>
      <c r="CP50" s="32"/>
      <c r="CQ50" s="32">
        <f>SUMIFS($AL50:$BH50,$AL53:$BH53,CM$2,$AL54:$BH54,"=продано")+SUMIFS($AL50:$BH50,$AL53:$BH53,CM$2,$AL54:$BH54,"=подписка")</f>
        <v>0</v>
      </c>
      <c r="CR50" s="32"/>
      <c r="CT50" s="5">
        <f>SUMIFS($AL50:$BH50,$AL53:$BH53,CS$2)-SUMIFS($AL50:$BH50,$AL53:$BH53,CS$2,$AL54:$BH54,"=бартер")</f>
        <v>0</v>
      </c>
      <c r="CV50" s="32"/>
      <c r="CW50" s="32">
        <f>SUMIFS($AL50:$BH50,$AL53:$BH53,CS$2,$AL54:$BH54,"=продано")+SUMIFS($AL50:$BH50,$AL53:$BH53,CS$2,$AL54:$BH54,"=подписка")</f>
        <v>0</v>
      </c>
      <c r="CX50" s="32"/>
      <c r="CZ50" s="5">
        <f>SUMIFS($AL50:$BH50,$AL53:$BH53,CY$2)-SUMIFS($AL50:$BH50,$AL53:$BH53,CY$2,$AL54:$BH54,"=бартер")</f>
        <v>0</v>
      </c>
      <c r="DB50" s="32"/>
      <c r="DC50" s="32">
        <f>SUMIFS($AL50:$BH50,$AL53:$BH53,CY$2,$AL54:$BH54,"=продано")+SUMIFS($AL50:$BH50,$AL53:$BH53,CY$2,$AL54:$BH54,"=подписка")</f>
        <v>0</v>
      </c>
      <c r="DD50" s="32"/>
      <c r="DF50" s="5">
        <f>SUMIFS($AL50:$BH50,$AL53:$BH53,DE$2)-SUMIFS($AL50:$BH50,$AL53:$BH53,DE$2,$AL54:$BH54,"=бартер")</f>
        <v>0</v>
      </c>
      <c r="DH50" s="32"/>
      <c r="DI50" s="32">
        <f>SUMIFS($AL50:$BH50,$AL53:$BH53,DE$2,$AL54:$BH54,"=продано")+SUMIFS($AL50:$BH50,$AL53:$BH53,DE$2,$AL54:$BH54,"=подписка")</f>
        <v>0</v>
      </c>
      <c r="DJ50" s="32"/>
      <c r="DL50" s="5">
        <f>SUMIFS($AL50:$BH50,$AL53:$BH53,DK$2)-SUMIFS($AL50:$BH50,$AL53:$BH53,DK$2,$AL54:$BH54,"=бартер")</f>
        <v>0</v>
      </c>
      <c r="DN50" s="32"/>
      <c r="DO50" s="32">
        <f>SUMIFS($AL50:$BH50,$AL53:$BH53,DK$2,$AL54:$BH54,"=продано")+SUMIFS($AL50:$BH50,$AL53:$BH53,DK$2,$AL54:$BH54,"=подписка")</f>
        <v>0</v>
      </c>
      <c r="DP50" s="32"/>
      <c r="DQ50" s="6"/>
    </row>
    <row r="51" ht="15.75" hidden="1" customHeight="1">
      <c r="A51" s="7"/>
      <c r="B51" s="8"/>
      <c r="C51" s="8"/>
      <c r="D51" s="8">
        <f>COUNT(AL50:BH50)</f>
        <v>0</v>
      </c>
      <c r="E51" s="111"/>
      <c r="F51" s="111"/>
      <c r="G51" s="111"/>
      <c r="H51" s="10"/>
      <c r="I51" s="10"/>
      <c r="J51" s="10">
        <f>COUNTIFS(AL54:BH54,"=продано")</f>
        <v>0</v>
      </c>
      <c r="K51" s="111"/>
      <c r="L51" s="111"/>
      <c r="M51" s="111"/>
      <c r="N51" s="11"/>
      <c r="O51" s="11">
        <f>COUNTIFS(AL54:BH54,"=бартер")</f>
        <v>0</v>
      </c>
      <c r="P51" s="111"/>
      <c r="Q51" s="111"/>
      <c r="R51" s="12"/>
      <c r="S51" s="12"/>
      <c r="T51" s="12">
        <f>COUNTIFS(AL54:BH54,"=скрыто")</f>
        <v>0</v>
      </c>
      <c r="U51" s="111"/>
      <c r="V51" s="111"/>
      <c r="W51" s="111"/>
      <c r="X51" s="13"/>
      <c r="Y51" s="13"/>
      <c r="Z51" s="13">
        <f>COUNTIFS(AL54:BH54,"=аванс")</f>
        <v>0</v>
      </c>
      <c r="AA51" s="8"/>
      <c r="AB51" s="8"/>
      <c r="AC51" s="8">
        <f>COUNTIFS(AL54:BH54,"=Бронь")</f>
        <v>0</v>
      </c>
      <c r="AD51" s="14"/>
      <c r="AE51" s="14"/>
      <c r="AF51" s="14">
        <f>COUNTIFS(AL54:BH54,"=подписка")</f>
        <v>0</v>
      </c>
      <c r="AG51" s="14"/>
      <c r="AH51" s="14"/>
      <c r="AI51" s="14">
        <f>COUNTIFS(AL54:BH54,"=подписка",AL53:BH53,"=к")</f>
        <v>0</v>
      </c>
      <c r="AJ51" s="37"/>
      <c r="AK51" s="38" t="s">
        <v>41</v>
      </c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L51" s="32"/>
      <c r="BM51" s="32"/>
      <c r="BN51" s="32"/>
      <c r="BR51" s="32"/>
      <c r="BS51" s="32"/>
      <c r="BT51" s="32"/>
      <c r="BX51" s="32"/>
      <c r="BY51" s="32"/>
      <c r="BZ51" s="32"/>
      <c r="CD51" s="32"/>
      <c r="CE51" s="32"/>
      <c r="CF51" s="32"/>
      <c r="CJ51" s="32"/>
      <c r="CK51" s="32"/>
      <c r="CL51" s="32"/>
      <c r="CP51" s="32"/>
      <c r="CQ51" s="32"/>
      <c r="CR51" s="32"/>
      <c r="CV51" s="32"/>
      <c r="CW51" s="32"/>
      <c r="CX51" s="32"/>
      <c r="DB51" s="32"/>
      <c r="DC51" s="32"/>
      <c r="DD51" s="32"/>
      <c r="DH51" s="32"/>
      <c r="DI51" s="32"/>
      <c r="DJ51" s="32"/>
      <c r="DN51" s="32"/>
      <c r="DO51" s="32"/>
      <c r="DP51" s="32"/>
      <c r="DQ51" s="6"/>
    </row>
    <row r="52" ht="15.75" hidden="1" customHeight="1">
      <c r="A52" s="7"/>
      <c r="B52" s="8"/>
      <c r="C52" s="8">
        <f>SUM(AL52:BH52)</f>
        <v>0</v>
      </c>
      <c r="D52" s="8"/>
      <c r="E52" s="111"/>
      <c r="F52" s="111"/>
      <c r="G52" s="111"/>
      <c r="H52" s="10"/>
      <c r="I52" s="10">
        <f>SUMIFS(AL52:BH52,AL54:BH54,"=продано")</f>
        <v>0</v>
      </c>
      <c r="J52" s="10"/>
      <c r="K52" s="111"/>
      <c r="L52" s="111"/>
      <c r="M52" s="111"/>
      <c r="N52" s="11"/>
      <c r="O52" s="11"/>
      <c r="P52" s="111"/>
      <c r="Q52" s="111"/>
      <c r="R52" s="12"/>
      <c r="S52" s="12">
        <f>SUMIFS(AL52:BH52,AL54:BH54,"=скрыто")</f>
        <v>0</v>
      </c>
      <c r="T52" s="12"/>
      <c r="U52" s="111"/>
      <c r="V52" s="111"/>
      <c r="W52" s="111"/>
      <c r="X52" s="13"/>
      <c r="Y52" s="13">
        <f>SUMIFS(AL52:BH52,AL54:BH54,"=аванс")</f>
        <v>0</v>
      </c>
      <c r="Z52" s="13"/>
      <c r="AA52" s="8"/>
      <c r="AB52" s="8">
        <f>SUMIFS(AL52:BH52,AL54:BH54,"=Бронь")</f>
        <v>0</v>
      </c>
      <c r="AC52" s="8"/>
      <c r="AD52" s="14"/>
      <c r="AE52" s="14">
        <f>SUMIFS(AL52:BH52,AL54:BH54,"=подписка")</f>
        <v>0</v>
      </c>
      <c r="AF52" s="14"/>
      <c r="AG52" s="14"/>
      <c r="AH52" s="14">
        <f>SUMIFS(AL52:BH52,AL54:BH54,"=подписка",AL53:BH53,"=к")</f>
        <v>0</v>
      </c>
      <c r="AI52" s="14"/>
      <c r="AJ52" s="37"/>
      <c r="AK52" s="38" t="s">
        <v>42</v>
      </c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5">
        <f>SUMIFS($AL52:$BH52,$AL53:$BH53,BI$2)-SUMIFS($AL52:$BH52,$AL53:$BH53,BI$2,$AL54:$BH54,"=бартер")</f>
        <v>0</v>
      </c>
      <c r="BL52" s="32">
        <f>SUMIFS($AL52:$BH52,$AL53:$BH53,BI$2,$AL54:$BH54,"=продано")+SUMIFS($AL52:$BH52,$AL53:$BH53,BI$2,$AL54:$BH54,"=подписка")</f>
        <v>0</v>
      </c>
      <c r="BM52" s="32"/>
      <c r="BN52" s="32"/>
      <c r="BO52" s="5">
        <f>SUMIFS($AL52:$BH52,$AL53:$BH53,BO$2)-SUMIFS($AL52:$BH52,$AL53:$BH53,BO$2,$AL54:$BH54,"=бартер")</f>
        <v>0</v>
      </c>
      <c r="BR52" s="32">
        <f>SUMIFS($AL52:$BH52,$AL53:$BH53,BO$2,$AL54:$BH54,"=продано")+SUMIFS($AL52:$BH52,$AL53:$BH53,BO$2,$AL54:$BH54,"=подписка")</f>
        <v>0</v>
      </c>
      <c r="BS52" s="32"/>
      <c r="BT52" s="32"/>
      <c r="BU52" s="5">
        <f>SUMIFS($AL52:$BH52,$AL53:$BH53,BU$2)-SUMIFS($AL52:$BH52,$AL53:$BH53,BU$2,$AL54:$BH54,"=бартер")</f>
        <v>0</v>
      </c>
      <c r="BX52" s="32">
        <f>SUMIFS($AL52:$BH52,$AL53:$BH53,BU$2,$AL54:$BH54,"=продано")+SUMIFS($AL52:$BH52,$AL53:$BH53,BU$2,$AL54:$BH54,"=подписка")</f>
        <v>0</v>
      </c>
      <c r="BY52" s="32"/>
      <c r="BZ52" s="32"/>
      <c r="CA52" s="5">
        <f>SUMIFS($AL52:$BH52,$AL53:$BH53,CA$2)-SUMIFS($AL52:$BH52,$AL53:$BH53,CA$2,$AL54:$BH54,"=бартер")</f>
        <v>0</v>
      </c>
      <c r="CD52" s="32">
        <f>SUMIFS($AL52:$BH52,$AL53:$BH53,CA$2,$AL54:$BH54,"=продано")+SUMIFS($AL52:$BH52,$AL53:$BH53,CA$2,$AL54:$BH54,"=подписка")</f>
        <v>0</v>
      </c>
      <c r="CE52" s="32"/>
      <c r="CF52" s="32"/>
      <c r="CG52" s="5">
        <f>SUMIFS($AL52:$BH52,$AL53:$BH53,CG$2)-SUMIFS($AL52:$BH52,$AL53:$BH53,CG$2,$AL54:$BH54,"=бартер")</f>
        <v>0</v>
      </c>
      <c r="CJ52" s="32">
        <f>SUMIFS($AL52:$BH52,$AL53:$BH53,CG$2,$AL54:$BH54,"=продано")+SUMIFS($AL52:$BH52,$AL53:$BH53,CG$2,$AL54:$BH54,"=подписка")</f>
        <v>0</v>
      </c>
      <c r="CK52" s="32"/>
      <c r="CL52" s="32"/>
      <c r="CM52" s="5">
        <f>SUMIFS($AL52:$BH52,$AL53:$BH53,CM$2)-SUMIFS($AL52:$BH52,$AL53:$BH53,CM$2,$AL54:$BH54,"=бартер")</f>
        <v>0</v>
      </c>
      <c r="CP52" s="32">
        <f>SUMIFS($AL52:$BH52,$AL53:$BH53,CM$2,$AL54:$BH54,"=продано")+SUMIFS($AL52:$BH52,$AL53:$BH53,CM$2,$AL54:$BH54,"=подписка")</f>
        <v>0</v>
      </c>
      <c r="CQ52" s="32"/>
      <c r="CR52" s="32"/>
      <c r="CS52" s="5">
        <f>SUMIFS($AL52:$BH52,$AL53:$BH53,CS$2)-SUMIFS($AL52:$BH52,$AL53:$BH53,CS$2,$AL54:$BH54,"=бартер")</f>
        <v>0</v>
      </c>
      <c r="CV52" s="32">
        <f>SUMIFS($AL52:$BH52,$AL53:$BH53,CS$2,$AL54:$BH54,"=продано")+SUMIFS($AL52:$BH52,$AL53:$BH53,CS$2,$AL54:$BH54,"=подписка")</f>
        <v>0</v>
      </c>
      <c r="CW52" s="32"/>
      <c r="CX52" s="32"/>
      <c r="CY52" s="5">
        <f>SUMIFS($AL52:$BH52,$AL53:$BH53,CY$2)-SUMIFS($AL52:$BH52,$AL53:$BH53,CY$2,$AL54:$BH54,"=бартер")</f>
        <v>0</v>
      </c>
      <c r="DB52" s="32">
        <f>SUMIFS($AL52:$BH52,$AL53:$BH53,CY$2,$AL54:$BH54,"=продано")+SUMIFS($AL52:$BH52,$AL53:$BH53,CY$2,$AL54:$BH54,"=подписка")</f>
        <v>0</v>
      </c>
      <c r="DC52" s="32"/>
      <c r="DD52" s="32"/>
      <c r="DE52" s="5">
        <f>SUMIFS($AL52:$BH52,$AL53:$BH53,DE$2)-SUMIFS($AL52:$BH52,$AL53:$BH53,DE$2,$AL54:$BH54,"=бартер")</f>
        <v>0</v>
      </c>
      <c r="DH52" s="32">
        <f>SUMIFS($AL52:$BH52,$AL53:$BH53,DE$2,$AL54:$BH54,"=продано")+SUMIFS($AL52:$BH52,$AL53:$BH53,DE$2,$AL54:$BH54,"=подписка")</f>
        <v>0</v>
      </c>
      <c r="DI52" s="32"/>
      <c r="DJ52" s="32"/>
      <c r="DK52" s="5">
        <f>SUMIFS($AL52:$BH52,$AL53:$BH53,DK$2)-SUMIFS($AL52:$BH52,$AL53:$BH53,DK$2,$AL54:$BH54,"=бартер")</f>
        <v>0</v>
      </c>
      <c r="DN52" s="32">
        <f>SUMIFS($AL52:$BH52,$AL53:$BH53,DK$2,$AL54:$BH54,"=продано")+SUMIFS($AL52:$BH52,$AL53:$BH53,DK$2,$AL54:$BH54,"=подписка")</f>
        <v>0</v>
      </c>
      <c r="DO52" s="32"/>
      <c r="DP52" s="32"/>
      <c r="DQ52" s="6"/>
    </row>
    <row r="53" ht="15.75" hidden="1" customHeight="1">
      <c r="A53" s="7"/>
      <c r="B53" s="8"/>
      <c r="C53" s="8"/>
      <c r="D53" s="8"/>
      <c r="E53" s="111"/>
      <c r="F53" s="111"/>
      <c r="G53" s="111"/>
      <c r="H53" s="10"/>
      <c r="I53" s="10"/>
      <c r="J53" s="10"/>
      <c r="K53" s="111"/>
      <c r="L53" s="111"/>
      <c r="M53" s="111"/>
      <c r="N53" s="11"/>
      <c r="O53" s="11"/>
      <c r="P53" s="111"/>
      <c r="Q53" s="111"/>
      <c r="R53" s="12"/>
      <c r="S53" s="12"/>
      <c r="T53" s="12"/>
      <c r="U53" s="111"/>
      <c r="V53" s="111"/>
      <c r="W53" s="111"/>
      <c r="X53" s="13"/>
      <c r="Y53" s="13"/>
      <c r="Z53" s="13"/>
      <c r="AA53" s="8"/>
      <c r="AB53" s="8"/>
      <c r="AC53" s="8"/>
      <c r="AD53" s="14"/>
      <c r="AE53" s="14"/>
      <c r="AF53" s="14"/>
      <c r="AG53" s="14"/>
      <c r="AH53" s="14"/>
      <c r="AI53" s="14"/>
      <c r="AJ53" s="37"/>
      <c r="AK53" s="50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K53" s="5">
        <f>COUNTIFS($AL53:$BH53,BI$2)-COUNTIFS($AL53:$BH53,BI$2,$AL54:$BH54,"=бартер")</f>
        <v>0</v>
      </c>
      <c r="BL53" s="32"/>
      <c r="BM53" s="32"/>
      <c r="BN53" s="32">
        <f>COUNTIFS($AL53:$BH53,BI$2,$AL54:$BH54,"=продано")+COUNTIFS($AL53:$BH53,BI$2,$AL54:$BH54,"=подписка")</f>
        <v>0</v>
      </c>
      <c r="BQ53" s="5">
        <f>COUNTIFS($AL53:$BH53,BO$2)-COUNTIFS($AL53:$BH53,BO$2,$AL54:$BH54,"=бартер")</f>
        <v>0</v>
      </c>
      <c r="BR53" s="32"/>
      <c r="BS53" s="32"/>
      <c r="BT53" s="32">
        <f>COUNTIFS($AL53:$BH53,BO$2,$AL54:$BH54,"=продано")+COUNTIFS($AL53:$BH53,BO$2,$AL54:$BH54,"=подписка")</f>
        <v>0</v>
      </c>
      <c r="BW53" s="5">
        <f>COUNTIFS($AL53:$BH53,BU$2)-COUNTIFS($AL53:$BH53,BU$2,$AL54:$BH54,"=бартер")</f>
        <v>0</v>
      </c>
      <c r="BX53" s="32"/>
      <c r="BY53" s="32"/>
      <c r="BZ53" s="32">
        <f>COUNTIFS($AL53:$BH53,BU$2,$AL54:$BH54,"=продано")+COUNTIFS($AL53:$BH53,BU$2,$AL54:$BH54,"=подписка")</f>
        <v>0</v>
      </c>
      <c r="CC53" s="5">
        <f>COUNTIFS($AL53:$BH53,CA$2)-COUNTIFS($AL53:$BH53,CA$2,$AL54:$BH54,"=бартер")</f>
        <v>0</v>
      </c>
      <c r="CD53" s="32"/>
      <c r="CE53" s="32"/>
      <c r="CF53" s="32">
        <f>COUNTIFS($AL53:$BH53,CA$2,$AL54:$BH54,"=продано")+COUNTIFS($AL53:$BH53,CA$2,$AL54:$BH54,"=подписка")</f>
        <v>0</v>
      </c>
      <c r="CI53" s="5">
        <f>COUNTIFS($AL53:$BH53,CG$2)-COUNTIFS($AL53:$BH53,CG$2,$AL54:$BH54,"=бартер")</f>
        <v>0</v>
      </c>
      <c r="CJ53" s="32"/>
      <c r="CK53" s="32"/>
      <c r="CL53" s="32">
        <f>COUNTIFS($AL53:$BH53,CG$2,$AL54:$BH54,"=продано")+COUNTIFS($AL53:$BH53,CG$2,$AL54:$BH54,"=подписка")</f>
        <v>0</v>
      </c>
      <c r="CO53" s="5">
        <f>COUNTIFS($AL53:$BH53,CM$2)-COUNTIFS($AL53:$BH53,CM$2,$AL54:$BH54,"=бартер")</f>
        <v>0</v>
      </c>
      <c r="CP53" s="32"/>
      <c r="CQ53" s="32"/>
      <c r="CR53" s="32">
        <f>COUNTIFS($AL53:$BH53,CM$2,$AL54:$BH54,"=продано")+COUNTIFS($AL53:$BH53,CM$2,$AL54:$BH54,"=подписка")</f>
        <v>0</v>
      </c>
      <c r="CU53" s="5">
        <f>COUNTIFS($AL53:$BH53,CS$2)-COUNTIFS($AL53:$BH53,CS$2,$AL54:$BH54,"=бартер")</f>
        <v>0</v>
      </c>
      <c r="CV53" s="32"/>
      <c r="CW53" s="32"/>
      <c r="CX53" s="32">
        <f>COUNTIFS($AL53:$BH53,CS$2,$AL54:$BH54,"=продано")+COUNTIFS($AL53:$BH53,CS$2,$AL54:$BH54,"=подписка")</f>
        <v>0</v>
      </c>
      <c r="DA53" s="5">
        <f>COUNTIFS($AL53:$BH53,CY$2)-COUNTIFS($AL53:$BH53,CY$2,$AL54:$BH54,"=бартер")</f>
        <v>0</v>
      </c>
      <c r="DB53" s="32"/>
      <c r="DC53" s="32"/>
      <c r="DD53" s="32">
        <f>COUNTIFS($AL53:$BH53,CY$2,$AL54:$BH54,"=продано")+COUNTIFS($AL53:$BH53,CY$2,$AL54:$BH54,"=подписка")</f>
        <v>0</v>
      </c>
      <c r="DG53" s="5">
        <f>COUNTIFS($AL53:$BH53,DE$2)-COUNTIFS($AL53:$BH53,DE$2,$AL54:$BH54,"=бартер")</f>
        <v>0</v>
      </c>
      <c r="DH53" s="32"/>
      <c r="DI53" s="32"/>
      <c r="DJ53" s="32">
        <f>COUNTIFS($AL53:$BH53,DE$2,$AL54:$BH54,"=продано")+COUNTIFS($AL53:$BH53,DE$2,$AL54:$BH54,"=подписка")</f>
        <v>0</v>
      </c>
      <c r="DM53" s="5">
        <f>COUNTIFS($AL53:$BH53,DK$2)-COUNTIFS($AL53:$BH53,DK$2,$AL54:$BH54,"=бартер")</f>
        <v>0</v>
      </c>
      <c r="DN53" s="32"/>
      <c r="DO53" s="32"/>
      <c r="DP53" s="32">
        <f>COUNTIFS($AL53:$BH53,DK$2,$AL54:$BH54,"=продано")+COUNTIFS($AL53:$BH53,DK$2,$AL54:$BH54,"=подписка")</f>
        <v>0</v>
      </c>
      <c r="DQ53" s="6"/>
    </row>
    <row r="54" ht="15.75" hidden="1" customHeight="1">
      <c r="A54" s="7"/>
      <c r="B54" s="25"/>
      <c r="C54" s="25"/>
      <c r="D54" s="25"/>
      <c r="E54" s="112"/>
      <c r="F54" s="112"/>
      <c r="G54" s="112"/>
      <c r="H54" s="25"/>
      <c r="I54" s="25"/>
      <c r="J54" s="25"/>
      <c r="K54" s="112"/>
      <c r="L54" s="112"/>
      <c r="M54" s="112"/>
      <c r="N54" s="25"/>
      <c r="O54" s="25"/>
      <c r="P54" s="112"/>
      <c r="Q54" s="112"/>
      <c r="R54" s="25"/>
      <c r="S54" s="25"/>
      <c r="T54" s="25"/>
      <c r="U54" s="112"/>
      <c r="V54" s="112"/>
      <c r="W54" s="112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56"/>
      <c r="AK54" s="113" t="s">
        <v>44</v>
      </c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DQ54" s="6"/>
    </row>
    <row r="55">
      <c r="A55" s="7"/>
      <c r="B55" s="8" t="s">
        <v>0</v>
      </c>
      <c r="C55" s="8" t="s">
        <v>1</v>
      </c>
      <c r="D55" s="8" t="s">
        <v>2</v>
      </c>
      <c r="E55" s="9"/>
      <c r="F55" s="9"/>
      <c r="G55" s="9"/>
      <c r="H55" s="10" t="s">
        <v>6</v>
      </c>
      <c r="I55" s="10" t="s">
        <v>7</v>
      </c>
      <c r="J55" s="10" t="s">
        <v>8</v>
      </c>
      <c r="K55" s="9"/>
      <c r="L55" s="9"/>
      <c r="M55" s="9"/>
      <c r="N55" s="11" t="s">
        <v>12</v>
      </c>
      <c r="O55" s="11" t="s">
        <v>13</v>
      </c>
      <c r="P55" s="9"/>
      <c r="Q55" s="9"/>
      <c r="R55" s="12" t="s">
        <v>16</v>
      </c>
      <c r="S55" s="12" t="s">
        <v>17</v>
      </c>
      <c r="T55" s="12" t="s">
        <v>18</v>
      </c>
      <c r="U55" s="9"/>
      <c r="V55" s="9"/>
      <c r="W55" s="9"/>
      <c r="X55" s="13" t="s">
        <v>21</v>
      </c>
      <c r="Y55" s="13" t="s">
        <v>22</v>
      </c>
      <c r="Z55" s="13" t="s">
        <v>23</v>
      </c>
      <c r="AA55" s="8" t="s">
        <v>24</v>
      </c>
      <c r="AB55" s="8" t="s">
        <v>25</v>
      </c>
      <c r="AC55" s="8" t="s">
        <v>26</v>
      </c>
      <c r="AD55" s="14" t="s">
        <v>27</v>
      </c>
      <c r="AE55" s="14" t="s">
        <v>28</v>
      </c>
      <c r="AF55" s="14" t="s">
        <v>29</v>
      </c>
      <c r="AG55" s="9" t="s">
        <v>30</v>
      </c>
      <c r="AH55" s="9" t="s">
        <v>31</v>
      </c>
      <c r="AI55" s="9" t="s">
        <v>32</v>
      </c>
      <c r="AJ55" s="114" t="s">
        <v>73</v>
      </c>
      <c r="AK55" s="83" t="s">
        <v>74</v>
      </c>
      <c r="AL55" s="58">
        <v>1.0</v>
      </c>
      <c r="AM55" s="58">
        <v>2.0</v>
      </c>
      <c r="AN55" s="58">
        <v>3.0</v>
      </c>
      <c r="AO55" s="58">
        <v>4.0</v>
      </c>
      <c r="AP55" s="58">
        <v>5.0</v>
      </c>
      <c r="AQ55" s="58">
        <v>6.0</v>
      </c>
      <c r="AR55" s="58">
        <v>7.0</v>
      </c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58"/>
      <c r="BE55" s="58"/>
      <c r="BF55" s="58"/>
      <c r="BG55" s="58"/>
      <c r="BH55" s="58"/>
      <c r="BL55" s="32"/>
      <c r="BM55" s="32"/>
      <c r="BN55" s="32"/>
      <c r="BR55" s="32"/>
      <c r="BS55" s="32"/>
      <c r="BT55" s="32"/>
      <c r="BX55" s="32"/>
      <c r="BY55" s="32"/>
      <c r="BZ55" s="32"/>
      <c r="CD55" s="32"/>
      <c r="CE55" s="32"/>
      <c r="CF55" s="32"/>
      <c r="CJ55" s="32"/>
      <c r="CK55" s="32"/>
      <c r="CL55" s="32"/>
      <c r="CP55" s="32"/>
      <c r="CQ55" s="32"/>
      <c r="CR55" s="32"/>
      <c r="CV55" s="32"/>
      <c r="CW55" s="32"/>
      <c r="CX55" s="32"/>
      <c r="DB55" s="32"/>
      <c r="DC55" s="32"/>
      <c r="DD55" s="32"/>
      <c r="DH55" s="32"/>
      <c r="DI55" s="32"/>
      <c r="DJ55" s="32"/>
      <c r="DN55" s="32"/>
      <c r="DO55" s="32"/>
      <c r="DP55" s="32"/>
      <c r="DQ55" s="107"/>
    </row>
    <row r="56">
      <c r="A56" s="7"/>
      <c r="B56" s="8">
        <f>SUM(AL56:BH56)</f>
        <v>69</v>
      </c>
      <c r="C56" s="8"/>
      <c r="D56" s="8"/>
      <c r="E56" s="111"/>
      <c r="F56" s="111"/>
      <c r="G56" s="111"/>
      <c r="H56" s="10">
        <f>SUMIFS(AL56:BH56,AL60:BH60,"=продано")</f>
        <v>0</v>
      </c>
      <c r="I56" s="10"/>
      <c r="J56" s="10"/>
      <c r="K56" s="111"/>
      <c r="L56" s="111"/>
      <c r="M56" s="111"/>
      <c r="N56" s="11">
        <f>SUMIFS(AL56:BH56,AL60:BH60,"=бартер")</f>
        <v>0</v>
      </c>
      <c r="O56" s="11"/>
      <c r="P56" s="111"/>
      <c r="Q56" s="111"/>
      <c r="R56" s="12">
        <f>SUMIFS(AL56:BH56,AL60:BH60,"=скрыто")</f>
        <v>0</v>
      </c>
      <c r="S56" s="12"/>
      <c r="T56" s="12"/>
      <c r="U56" s="111"/>
      <c r="V56" s="111"/>
      <c r="W56" s="111"/>
      <c r="X56" s="13">
        <f>SUMIFS(AL56:BH56,AL60:BH60,"=аванс")</f>
        <v>16</v>
      </c>
      <c r="Y56" s="13"/>
      <c r="Z56" s="13"/>
      <c r="AA56" s="8">
        <f>SUMIFS(AL56:BH56,AL60:BH60,"=Бронь")</f>
        <v>0</v>
      </c>
      <c r="AB56" s="8"/>
      <c r="AC56" s="8"/>
      <c r="AD56" s="14">
        <f>SUMIFS(AL56:BH56,AL60:BH60,"=подписка")</f>
        <v>0</v>
      </c>
      <c r="AE56" s="14"/>
      <c r="AF56" s="14"/>
      <c r="AG56" s="14">
        <f>SUMIFS(AL56:BH56,AL60:BH60,"=подписка",AL59:BH59,"=к")</f>
        <v>0</v>
      </c>
      <c r="AH56" s="14"/>
      <c r="AI56" s="14"/>
      <c r="AJ56" s="37"/>
      <c r="AK56" s="63" t="s">
        <v>47</v>
      </c>
      <c r="AL56" s="64">
        <v>10.5</v>
      </c>
      <c r="AM56" s="64">
        <v>10.5</v>
      </c>
      <c r="AN56" s="64">
        <v>11.0</v>
      </c>
      <c r="AO56" s="64">
        <v>11.0</v>
      </c>
      <c r="AP56" s="115">
        <v>8.0</v>
      </c>
      <c r="AQ56" s="115">
        <v>8.0</v>
      </c>
      <c r="AR56" s="64">
        <v>10.0</v>
      </c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J56" s="5">
        <f>SUMIFS($AL56:$BH56,$AL59:$BH59,BI$2)-SUMIFS($AL56:$BH56,$AL59:$BH59,BI$2,$AL60:$BH60,"=бартер")</f>
        <v>0</v>
      </c>
      <c r="BL56" s="32"/>
      <c r="BM56" s="32">
        <f>SUMIFS($AL56:$BH56,$AL59:$BH59,BI$2,$AL60:$BH60,"=продано")+SUMIFS($AL56:$BH56,$AL59:$BH59,BI$2,$AL60:$BH60,"=подписка")</f>
        <v>0</v>
      </c>
      <c r="BN56" s="32"/>
      <c r="BP56" s="5">
        <f>SUMIFS($AL56:$BH56,$AL59:$BH59,BO$2)-SUMIFS($AL56:$BH56,$AL59:$BH59,BO$2,$AL60:$BH60,"=бартер")</f>
        <v>0</v>
      </c>
      <c r="BR56" s="32"/>
      <c r="BS56" s="32">
        <f>SUMIFS($AL56:$BH56,$AL59:$BH59,BO$2,$AL60:$BH60,"=продано")+SUMIFS($AL56:$BH56,$AL59:$BH59,BO$2,$AL60:$BH60,"=подписка")</f>
        <v>0</v>
      </c>
      <c r="BT56" s="32"/>
      <c r="BV56" s="5">
        <f>SUMIFS($AL56:$BH56,$AL59:$BH59,BU$2)-SUMIFS($AL56:$BH56,$AL59:$BH59,BU$2,$AL60:$BH60,"=бартер")</f>
        <v>0</v>
      </c>
      <c r="BX56" s="32"/>
      <c r="BY56" s="32">
        <f>SUMIFS($AL56:$BH56,$AL59:$BH59,BU$2,$AL60:$BH60,"=продано")+SUMIFS($AL56:$BH56,$AL59:$BH59,BU$2,$AL60:$BH60,"=подписка")</f>
        <v>0</v>
      </c>
      <c r="BZ56" s="32"/>
      <c r="CB56" s="5">
        <f>SUMIFS($AL56:$BH56,$AL59:$BH59,CA$2)-SUMIFS($AL56:$BH56,$AL59:$BH59,CA$2,$AL60:$BH60,"=бартер")</f>
        <v>0</v>
      </c>
      <c r="CD56" s="32"/>
      <c r="CE56" s="32">
        <f>SUMIFS($AL56:$BH56,$AL59:$BH59,CA$2,$AL60:$BH60,"=продано")+SUMIFS($AL56:$BH56,$AL59:$BH59,CA$2,$AL60:$BH60,"=подписка")</f>
        <v>0</v>
      </c>
      <c r="CF56" s="32"/>
      <c r="CH56" s="5">
        <f>SUMIFS($AL56:$BH56,$AL59:$BH59,CG$2)-SUMIFS($AL56:$BH56,$AL59:$BH59,CG$2,$AL60:$BH60,"=бартер")</f>
        <v>0</v>
      </c>
      <c r="CJ56" s="32"/>
      <c r="CK56" s="32">
        <f>SUMIFS($AL56:$BH56,$AL59:$BH59,CG$2,$AL60:$BH60,"=продано")+SUMIFS($AL56:$BH56,$AL59:$BH59,CG$2,$AL60:$BH60,"=подписка")</f>
        <v>0</v>
      </c>
      <c r="CL56" s="32"/>
      <c r="CN56" s="5">
        <f>SUMIFS($AL56:$BH56,$AL59:$BH59,CM$2)-SUMIFS($AL56:$BH56,$AL59:$BH59,CM$2,$AL60:$BH60,"=бартер")</f>
        <v>0</v>
      </c>
      <c r="CP56" s="32"/>
      <c r="CQ56" s="32">
        <f>SUMIFS($AL56:$BH56,$AL59:$BH59,CM$2,$AL60:$BH60,"=продано")+SUMIFS($AL56:$BH56,$AL59:$BH59,CM$2,$AL60:$BH60,"=подписка")</f>
        <v>0</v>
      </c>
      <c r="CR56" s="32"/>
      <c r="CT56" s="5">
        <f>SUMIFS($AL56:$BH56,$AL59:$BH59,CS$2)-SUMIFS($AL56:$BH56,$AL59:$BH59,CS$2,$AL60:$BH60,"=бартер")</f>
        <v>0</v>
      </c>
      <c r="CV56" s="32"/>
      <c r="CW56" s="32">
        <f>SUMIFS($AL56:$BH56,$AL59:$BH59,CS$2,$AL60:$BH60,"=продано")+SUMIFS($AL56:$BH56,$AL59:$BH59,CS$2,$AL60:$BH60,"=подписка")</f>
        <v>0</v>
      </c>
      <c r="CX56" s="32"/>
      <c r="CZ56" s="5">
        <f>SUMIFS($AL56:$BH56,$AL59:$BH59,CY$2)-SUMIFS($AL56:$BH56,$AL59:$BH59,CY$2,$AL60:$BH60,"=бартер")</f>
        <v>0</v>
      </c>
      <c r="DB56" s="32"/>
      <c r="DC56" s="32">
        <f>SUMIFS($AL56:$BH56,$AL59:$BH59,CY$2,$AL60:$BH60,"=продано")+SUMIFS($AL56:$BH56,$AL59:$BH59,CY$2,$AL60:$BH60,"=подписка")</f>
        <v>0</v>
      </c>
      <c r="DD56" s="32"/>
      <c r="DF56" s="5">
        <f>SUMIFS($AL56:$BH56,$AL59:$BH59,DE$2)-SUMIFS($AL56:$BH56,$AL59:$BH59,DE$2,$AL60:$BH60,"=бартер")</f>
        <v>0</v>
      </c>
      <c r="DH56" s="32"/>
      <c r="DI56" s="32">
        <f>SUMIFS($AL56:$BH56,$AL59:$BH59,DE$2,$AL60:$BH60,"=продано")+SUMIFS($AL56:$BH56,$AL59:$BH59,DE$2,$AL60:$BH60,"=подписка")</f>
        <v>0</v>
      </c>
      <c r="DJ56" s="32"/>
      <c r="DL56" s="5">
        <f>SUMIFS($AL56:$BH56,$AL59:$BH59,DK$2)-SUMIFS($AL56:$BH56,$AL59:$BH59,DK$2,$AL60:$BH60,"=бартер")</f>
        <v>0</v>
      </c>
      <c r="DN56" s="32"/>
      <c r="DO56" s="32">
        <f>SUMIFS($AL56:$BH56,$AL59:$BH59,DK$2,$AL60:$BH60,"=продано")+SUMIFS($AL56:$BH56,$AL59:$BH59,DK$2,$AL60:$BH60,"=подписка")</f>
        <v>0</v>
      </c>
      <c r="DP56" s="32"/>
      <c r="DQ56" s="107"/>
    </row>
    <row r="57" ht="15.75" customHeight="1">
      <c r="A57" s="7"/>
      <c r="B57" s="8"/>
      <c r="C57" s="8"/>
      <c r="D57" s="8">
        <f>COUNT(AL56:BH56)</f>
        <v>7</v>
      </c>
      <c r="E57" s="111"/>
      <c r="F57" s="111"/>
      <c r="G57" s="111"/>
      <c r="H57" s="10"/>
      <c r="I57" s="10"/>
      <c r="J57" s="10">
        <f>COUNTIFS(AL60:BH60,"=продано")</f>
        <v>0</v>
      </c>
      <c r="K57" s="111"/>
      <c r="L57" s="111"/>
      <c r="M57" s="111"/>
      <c r="N57" s="11"/>
      <c r="O57" s="11">
        <f>COUNTIFS(AL60:BH60,"=бартер")</f>
        <v>0</v>
      </c>
      <c r="P57" s="111"/>
      <c r="Q57" s="111"/>
      <c r="R57" s="12"/>
      <c r="S57" s="12"/>
      <c r="T57" s="12">
        <f>COUNTIFS(AL60:BH60,"=скрыто")</f>
        <v>0</v>
      </c>
      <c r="U57" s="111"/>
      <c r="V57" s="111"/>
      <c r="W57" s="111"/>
      <c r="X57" s="13"/>
      <c r="Y57" s="13"/>
      <c r="Z57" s="13">
        <f>COUNTIFS(AL60:BH60,"=аванс")</f>
        <v>2</v>
      </c>
      <c r="AA57" s="8"/>
      <c r="AB57" s="8"/>
      <c r="AC57" s="8">
        <f>COUNTIFS(AL60:BH60,"=Бронь")</f>
        <v>0</v>
      </c>
      <c r="AD57" s="14"/>
      <c r="AE57" s="14"/>
      <c r="AF57" s="14">
        <f>COUNTIFS(AL60:BH60,"=подписка")</f>
        <v>0</v>
      </c>
      <c r="AG57" s="14"/>
      <c r="AH57" s="14"/>
      <c r="AI57" s="14">
        <f>COUNTIFS(AL60:BH60,"=подписка",AL59:BH59,"=к")</f>
        <v>0</v>
      </c>
      <c r="AJ57" s="37"/>
      <c r="AK57" s="38" t="s">
        <v>48</v>
      </c>
      <c r="AL57" s="116">
        <f t="shared" ref="AL57:AR57" si="8">AL58/AL56</f>
        <v>1500</v>
      </c>
      <c r="AM57" s="116">
        <f t="shared" si="8"/>
        <v>1500</v>
      </c>
      <c r="AN57" s="116">
        <f t="shared" si="8"/>
        <v>1500</v>
      </c>
      <c r="AO57" s="116">
        <f t="shared" si="8"/>
        <v>1500</v>
      </c>
      <c r="AP57" s="117">
        <f t="shared" si="8"/>
        <v>1500</v>
      </c>
      <c r="AQ57" s="117">
        <f t="shared" si="8"/>
        <v>1500</v>
      </c>
      <c r="AR57" s="116">
        <f t="shared" si="8"/>
        <v>1500</v>
      </c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L57" s="32"/>
      <c r="BM57" s="32"/>
      <c r="BN57" s="32"/>
      <c r="BR57" s="32"/>
      <c r="BS57" s="32"/>
      <c r="BT57" s="32"/>
      <c r="BX57" s="32"/>
      <c r="BY57" s="32"/>
      <c r="BZ57" s="32"/>
      <c r="CD57" s="32"/>
      <c r="CE57" s="32"/>
      <c r="CF57" s="32"/>
      <c r="CJ57" s="32"/>
      <c r="CK57" s="32"/>
      <c r="CL57" s="32"/>
      <c r="CP57" s="32"/>
      <c r="CQ57" s="32"/>
      <c r="CR57" s="32"/>
      <c r="CV57" s="32"/>
      <c r="CW57" s="32"/>
      <c r="CX57" s="32"/>
      <c r="DB57" s="32"/>
      <c r="DC57" s="32"/>
      <c r="DD57" s="32"/>
      <c r="DH57" s="32"/>
      <c r="DI57" s="32"/>
      <c r="DJ57" s="32"/>
      <c r="DN57" s="32"/>
      <c r="DO57" s="32"/>
      <c r="DP57" s="32"/>
      <c r="DQ57" s="6"/>
    </row>
    <row r="58">
      <c r="A58" s="7"/>
      <c r="B58" s="8"/>
      <c r="C58" s="8">
        <f>SUM(AL58:BH58)</f>
        <v>103500</v>
      </c>
      <c r="D58" s="8"/>
      <c r="E58" s="111"/>
      <c r="F58" s="111"/>
      <c r="G58" s="111"/>
      <c r="H58" s="10"/>
      <c r="I58" s="10">
        <f>SUMIFS(AL58:BH58,AL60:BH60,"=продано")</f>
        <v>0</v>
      </c>
      <c r="J58" s="10"/>
      <c r="K58" s="111"/>
      <c r="L58" s="111"/>
      <c r="M58" s="111"/>
      <c r="N58" s="11"/>
      <c r="O58" s="11"/>
      <c r="P58" s="111"/>
      <c r="Q58" s="111"/>
      <c r="R58" s="12"/>
      <c r="S58" s="12">
        <f>SUMIFS(AL58:BH58,AL60:BH60,"=скрыто")</f>
        <v>0</v>
      </c>
      <c r="T58" s="12"/>
      <c r="U58" s="111"/>
      <c r="V58" s="111"/>
      <c r="W58" s="111"/>
      <c r="X58" s="13"/>
      <c r="Y58" s="13">
        <f>SUMIFS(AL58:BH58,AL60:BH60,"=аванс")</f>
        <v>24000</v>
      </c>
      <c r="Z58" s="13"/>
      <c r="AA58" s="8"/>
      <c r="AB58" s="8">
        <f>SUMIFS(AL58:BH58,AL60:BH60,"=Бронь")</f>
        <v>0</v>
      </c>
      <c r="AC58" s="8"/>
      <c r="AD58" s="14"/>
      <c r="AE58" s="14">
        <f>SUMIFS(AL58:BH58,AL60:BH60,"=подписка")</f>
        <v>0</v>
      </c>
      <c r="AF58" s="14"/>
      <c r="AG58" s="14"/>
      <c r="AH58" s="14">
        <f>SUMIFS(AL58:BH58,AL60:BH60,"=подписка",AL59:BH59,"=к")</f>
        <v>0</v>
      </c>
      <c r="AI58" s="14"/>
      <c r="AJ58" s="37"/>
      <c r="AK58" s="63" t="s">
        <v>75</v>
      </c>
      <c r="AL58" s="118">
        <v>15750.0</v>
      </c>
      <c r="AM58" s="118">
        <v>15750.0</v>
      </c>
      <c r="AN58" s="118">
        <v>16500.0</v>
      </c>
      <c r="AO58" s="118">
        <v>16500.0</v>
      </c>
      <c r="AP58" s="119">
        <v>12000.0</v>
      </c>
      <c r="AQ58" s="119">
        <v>12000.0</v>
      </c>
      <c r="AR58" s="118">
        <v>15000.0</v>
      </c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5">
        <f>SUMIFS($AL58:$BH58,$AL59:$BH59,BI$2)-SUMIFS($AL58:$BH58,$AL59:$BH59,BI$2,$AL60:$BH60,"=бартер")</f>
        <v>0</v>
      </c>
      <c r="BL58" s="32">
        <f>SUMIFS($AL58:$BH58,$AL59:$BH59,BI$2,$AL60:$BH60,"=продано")+SUMIFS($AL58:$BH58,$AL59:$BH59,BI$2,$AL60:$BH60,"=подписка")</f>
        <v>0</v>
      </c>
      <c r="BM58" s="32"/>
      <c r="BN58" s="32"/>
      <c r="BO58" s="5">
        <f>SUMIFS($AL58:$BH58,$AL59:$BH59,BO$2)-SUMIFS($AL58:$BH58,$AL59:$BH59,BO$2,$AL60:$BH60,"=бартер")</f>
        <v>0</v>
      </c>
      <c r="BR58" s="32">
        <f>SUMIFS($AL58:$BH58,$AL59:$BH59,BO$2,$AL60:$BH60,"=продано")+SUMIFS($AL58:$BH58,$AL59:$BH59,BO$2,$AL60:$BH60,"=подписка")</f>
        <v>0</v>
      </c>
      <c r="BS58" s="32"/>
      <c r="BT58" s="32"/>
      <c r="BU58" s="5">
        <f>SUMIFS($AL58:$BH58,$AL59:$BH59,BU$2)-SUMIFS($AL58:$BH58,$AL59:$BH59,BU$2,$AL60:$BH60,"=бартер")</f>
        <v>0</v>
      </c>
      <c r="BX58" s="32">
        <f>SUMIFS($AL58:$BH58,$AL59:$BH59,BU$2,$AL60:$BH60,"=продано")+SUMIFS($AL58:$BH58,$AL59:$BH59,BU$2,$AL60:$BH60,"=подписка")</f>
        <v>0</v>
      </c>
      <c r="BY58" s="32"/>
      <c r="BZ58" s="32"/>
      <c r="CA58" s="5">
        <f>SUMIFS($AL58:$BH58,$AL59:$BH59,CA$2)-SUMIFS($AL58:$BH58,$AL59:$BH59,CA$2,$AL60:$BH60,"=бартер")</f>
        <v>0</v>
      </c>
      <c r="CD58" s="32">
        <f>SUMIFS($AL58:$BH58,$AL59:$BH59,CA$2,$AL60:$BH60,"=продано")+SUMIFS($AL58:$BH58,$AL59:$BH59,CA$2,$AL60:$BH60,"=подписка")</f>
        <v>0</v>
      </c>
      <c r="CE58" s="32"/>
      <c r="CF58" s="32"/>
      <c r="CG58" s="5">
        <f>SUMIFS($AL58:$BH58,$AL59:$BH59,CG$2)-SUMIFS($AL58:$BH58,$AL59:$BH59,CG$2,$AL60:$BH60,"=бартер")</f>
        <v>0</v>
      </c>
      <c r="CJ58" s="32">
        <f>SUMIFS($AL58:$BH58,$AL59:$BH59,CG$2,$AL60:$BH60,"=продано")+SUMIFS($AL58:$BH58,$AL59:$BH59,CG$2,$AL60:$BH60,"=подписка")</f>
        <v>0</v>
      </c>
      <c r="CK58" s="32"/>
      <c r="CL58" s="32"/>
      <c r="CM58" s="5">
        <f>SUMIFS($AL58:$BH58,$AL59:$BH59,CM$2)-SUMIFS($AL58:$BH58,$AL59:$BH59,CM$2,$AL60:$BH60,"=бартер")</f>
        <v>0</v>
      </c>
      <c r="CP58" s="32">
        <f>SUMIFS($AL58:$BH58,$AL59:$BH59,CM$2,$AL60:$BH60,"=продано")+SUMIFS($AL58:$BH58,$AL59:$BH59,CM$2,$AL60:$BH60,"=подписка")</f>
        <v>0</v>
      </c>
      <c r="CQ58" s="32"/>
      <c r="CR58" s="32"/>
      <c r="CS58" s="5">
        <f>SUMIFS($AL58:$BH58,$AL59:$BH59,CS$2)-SUMIFS($AL58:$BH58,$AL59:$BH59,CS$2,$AL60:$BH60,"=бартер")</f>
        <v>0</v>
      </c>
      <c r="CV58" s="32">
        <f>SUMIFS($AL58:$BH58,$AL59:$BH59,CS$2,$AL60:$BH60,"=продано")+SUMIFS($AL58:$BH58,$AL59:$BH59,CS$2,$AL60:$BH60,"=подписка")</f>
        <v>0</v>
      </c>
      <c r="CW58" s="32"/>
      <c r="CX58" s="32"/>
      <c r="CY58" s="5">
        <f>SUMIFS($AL58:$BH58,$AL59:$BH59,CY$2)-SUMIFS($AL58:$BH58,$AL59:$BH59,CY$2,$AL60:$BH60,"=бартер")</f>
        <v>0</v>
      </c>
      <c r="DB58" s="32">
        <f>SUMIFS($AL58:$BH58,$AL59:$BH59,CY$2,$AL60:$BH60,"=продано")+SUMIFS($AL58:$BH58,$AL59:$BH59,CY$2,$AL60:$BH60,"=подписка")</f>
        <v>0</v>
      </c>
      <c r="DC58" s="32"/>
      <c r="DD58" s="32"/>
      <c r="DE58" s="5">
        <f>SUMIFS($AL58:$BH58,$AL59:$BH59,DE$2)-SUMIFS($AL58:$BH58,$AL59:$BH59,DE$2,$AL60:$BH60,"=бартер")</f>
        <v>0</v>
      </c>
      <c r="DH58" s="32">
        <f>SUMIFS($AL58:$BH58,$AL59:$BH59,DE$2,$AL60:$BH60,"=продано")+SUMIFS($AL58:$BH58,$AL59:$BH59,DE$2,$AL60:$BH60,"=подписка")</f>
        <v>0</v>
      </c>
      <c r="DI58" s="32"/>
      <c r="DJ58" s="32"/>
      <c r="DK58" s="5">
        <f>SUMIFS($AL58:$BH58,$AL59:$BH59,DK$2)-SUMIFS($AL58:$BH58,$AL59:$BH59,DK$2,$AL60:$BH60,"=бартер")</f>
        <v>0</v>
      </c>
      <c r="DN58" s="32">
        <f>SUMIFS($AL58:$BH58,$AL59:$BH59,DK$2,$AL60:$BH60,"=продано")+SUMIFS($AL58:$BH58,$AL59:$BH59,DK$2,$AL60:$BH60,"=подписка")</f>
        <v>0</v>
      </c>
      <c r="DO58" s="32"/>
      <c r="DP58" s="32"/>
      <c r="DQ58" s="6"/>
    </row>
    <row r="59" ht="15.75" customHeight="1">
      <c r="A59" s="7"/>
      <c r="B59" s="8"/>
      <c r="C59" s="8"/>
      <c r="D59" s="8"/>
      <c r="E59" s="111"/>
      <c r="F59" s="111"/>
      <c r="G59" s="111"/>
      <c r="H59" s="10"/>
      <c r="I59" s="10"/>
      <c r="J59" s="10"/>
      <c r="K59" s="111"/>
      <c r="L59" s="111"/>
      <c r="M59" s="111"/>
      <c r="N59" s="11"/>
      <c r="O59" s="11"/>
      <c r="P59" s="111"/>
      <c r="Q59" s="111"/>
      <c r="R59" s="12"/>
      <c r="S59" s="12"/>
      <c r="T59" s="12"/>
      <c r="U59" s="111"/>
      <c r="V59" s="111"/>
      <c r="W59" s="111"/>
      <c r="X59" s="13"/>
      <c r="Y59" s="13"/>
      <c r="Z59" s="13"/>
      <c r="AA59" s="8"/>
      <c r="AB59" s="8"/>
      <c r="AC59" s="8"/>
      <c r="AD59" s="14"/>
      <c r="AE59" s="14"/>
      <c r="AF59" s="14"/>
      <c r="AG59" s="14"/>
      <c r="AH59" s="14"/>
      <c r="AI59" s="14"/>
      <c r="AJ59" s="37"/>
      <c r="AK59" s="50"/>
      <c r="AL59" s="55"/>
      <c r="AM59" s="55"/>
      <c r="AN59" s="55"/>
      <c r="AO59" s="55"/>
      <c r="AP59" s="120"/>
      <c r="AQ59" s="120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K59" s="5">
        <f>COUNTIFS($AL59:$BH59,BI$2)-COUNTIFS($AL59:$BH59,BI$2,$AL60:$BH60,"=бартер")</f>
        <v>0</v>
      </c>
      <c r="BL59" s="32"/>
      <c r="BM59" s="32"/>
      <c r="BN59" s="32">
        <f>COUNTIFS($AL59:$BH59,BI$2,$AL60:$BH60,"=продано")+COUNTIFS($AL59:$BH59,BI$2,$AL60:$BH60,"=подписка")</f>
        <v>0</v>
      </c>
      <c r="BQ59" s="5">
        <f>COUNTIFS($AL59:$BH59,BO$2)-COUNTIFS($AL59:$BH59,BO$2,$AL60:$BH60,"=бартер")</f>
        <v>0</v>
      </c>
      <c r="BR59" s="32"/>
      <c r="BS59" s="32"/>
      <c r="BT59" s="32">
        <f>COUNTIFS($AL59:$BH59,BO$2,$AL60:$BH60,"=продано")+COUNTIFS($AL59:$BH59,BO$2,$AL60:$BH60,"=подписка")</f>
        <v>0</v>
      </c>
      <c r="BW59" s="5">
        <f>COUNTIFS($AL59:$BH59,BU$2)-COUNTIFS($AL59:$BH59,BU$2,$AL60:$BH60,"=бартер")</f>
        <v>0</v>
      </c>
      <c r="BX59" s="32"/>
      <c r="BY59" s="32"/>
      <c r="BZ59" s="32">
        <f>COUNTIFS($AL59:$BH59,BU$2,$AL60:$BH60,"=продано")+COUNTIFS($AL59:$BH59,BU$2,$AL60:$BH60,"=подписка")</f>
        <v>0</v>
      </c>
      <c r="CC59" s="5">
        <f>COUNTIFS($AL59:$BH59,CA$2)-COUNTIFS($AL59:$BH59,CA$2,$AL60:$BH60,"=бартер")</f>
        <v>0</v>
      </c>
      <c r="CD59" s="32"/>
      <c r="CE59" s="32"/>
      <c r="CF59" s="32">
        <f>COUNTIFS($AL59:$BH59,CA$2,$AL60:$BH60,"=продано")+COUNTIFS($AL59:$BH59,CA$2,$AL60:$BH60,"=подписка")</f>
        <v>0</v>
      </c>
      <c r="CI59" s="5">
        <f>COUNTIFS($AL59:$BH59,CG$2)-COUNTIFS($AL59:$BH59,CG$2,$AL60:$BH60,"=бартер")</f>
        <v>0</v>
      </c>
      <c r="CJ59" s="32"/>
      <c r="CK59" s="32"/>
      <c r="CL59" s="32">
        <f>COUNTIFS($AL59:$BH59,CG$2,$AL60:$BH60,"=продано")+COUNTIFS($AL59:$BH59,CG$2,$AL60:$BH60,"=подписка")</f>
        <v>0</v>
      </c>
      <c r="CO59" s="5">
        <f>COUNTIFS($AL59:$BH59,CM$2)-COUNTIFS($AL59:$BH59,CM$2,$AL60:$BH60,"=бартер")</f>
        <v>0</v>
      </c>
      <c r="CP59" s="32"/>
      <c r="CQ59" s="32"/>
      <c r="CR59" s="32">
        <f>COUNTIFS($AL59:$BH59,CM$2,$AL60:$BH60,"=продано")+COUNTIFS($AL59:$BH59,CM$2,$AL60:$BH60,"=подписка")</f>
        <v>0</v>
      </c>
      <c r="CU59" s="5">
        <f>COUNTIFS($AL59:$BH59,CS$2)-COUNTIFS($AL59:$BH59,CS$2,$AL60:$BH60,"=бартер")</f>
        <v>0</v>
      </c>
      <c r="CV59" s="32"/>
      <c r="CW59" s="32"/>
      <c r="CX59" s="32">
        <f>COUNTIFS($AL59:$BH59,CS$2,$AL60:$BH60,"=продано")+COUNTIFS($AL59:$BH59,CS$2,$AL60:$BH60,"=подписка")</f>
        <v>0</v>
      </c>
      <c r="DA59" s="5">
        <f>COUNTIFS($AL59:$BH59,CY$2)-COUNTIFS($AL59:$BH59,CY$2,$AL60:$BH60,"=бартер")</f>
        <v>0</v>
      </c>
      <c r="DB59" s="32"/>
      <c r="DC59" s="32"/>
      <c r="DD59" s="32">
        <f>COUNTIFS($AL59:$BH59,CY$2,$AL60:$BH60,"=продано")+COUNTIFS($AL59:$BH59,CY$2,$AL60:$BH60,"=подписка")</f>
        <v>0</v>
      </c>
      <c r="DG59" s="5">
        <f>COUNTIFS($AL59:$BH59,DE$2)-COUNTIFS($AL59:$BH59,DE$2,$AL60:$BH60,"=бартер")</f>
        <v>0</v>
      </c>
      <c r="DH59" s="32"/>
      <c r="DI59" s="32"/>
      <c r="DJ59" s="32">
        <f>COUNTIFS($AL59:$BH59,DE$2,$AL60:$BH60,"=продано")+COUNTIFS($AL59:$BH59,DE$2,$AL60:$BH60,"=подписка")</f>
        <v>0</v>
      </c>
      <c r="DM59" s="5">
        <f>COUNTIFS($AL59:$BH59,DK$2)-COUNTIFS($AL59:$BH59,DK$2,$AL60:$BH60,"=бартер")</f>
        <v>0</v>
      </c>
      <c r="DN59" s="32"/>
      <c r="DO59" s="32"/>
      <c r="DP59" s="32">
        <f>COUNTIFS($AL59:$BH59,DK$2,$AL60:$BH60,"=продано")+COUNTIFS($AL59:$BH59,DK$2,$AL60:$BH60,"=подписка")</f>
        <v>0</v>
      </c>
      <c r="DQ59" s="6"/>
    </row>
    <row r="60" ht="15.75" customHeight="1">
      <c r="A60" s="7"/>
      <c r="B60" s="25"/>
      <c r="C60" s="25"/>
      <c r="D60" s="25"/>
      <c r="E60" s="112"/>
      <c r="F60" s="112"/>
      <c r="G60" s="112"/>
      <c r="H60" s="25"/>
      <c r="I60" s="25"/>
      <c r="J60" s="25"/>
      <c r="K60" s="112"/>
      <c r="L60" s="112"/>
      <c r="M60" s="112"/>
      <c r="N60" s="25"/>
      <c r="O60" s="25"/>
      <c r="P60" s="112"/>
      <c r="Q60" s="112"/>
      <c r="R60" s="25"/>
      <c r="S60" s="25"/>
      <c r="T60" s="25"/>
      <c r="U60" s="112"/>
      <c r="V60" s="112"/>
      <c r="W60" s="112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56"/>
      <c r="AK60" s="50" t="s">
        <v>50</v>
      </c>
      <c r="AL60" s="55"/>
      <c r="AM60" s="55"/>
      <c r="AN60" s="55"/>
      <c r="AO60" s="55"/>
      <c r="AP60" s="121" t="s">
        <v>76</v>
      </c>
      <c r="AQ60" s="121" t="s">
        <v>76</v>
      </c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DQ60" s="6"/>
    </row>
    <row r="61" ht="15.75" hidden="1" customHeight="1">
      <c r="A61" s="7"/>
      <c r="B61" s="8" t="s">
        <v>0</v>
      </c>
      <c r="C61" s="8" t="s">
        <v>1</v>
      </c>
      <c r="D61" s="8" t="s">
        <v>2</v>
      </c>
      <c r="E61" s="9"/>
      <c r="F61" s="9"/>
      <c r="G61" s="9"/>
      <c r="H61" s="10" t="s">
        <v>6</v>
      </c>
      <c r="I61" s="10" t="s">
        <v>7</v>
      </c>
      <c r="J61" s="10" t="s">
        <v>8</v>
      </c>
      <c r="K61" s="9"/>
      <c r="L61" s="9"/>
      <c r="M61" s="9"/>
      <c r="N61" s="11" t="s">
        <v>12</v>
      </c>
      <c r="O61" s="11" t="s">
        <v>13</v>
      </c>
      <c r="P61" s="9"/>
      <c r="Q61" s="9"/>
      <c r="R61" s="12" t="s">
        <v>16</v>
      </c>
      <c r="S61" s="12" t="s">
        <v>17</v>
      </c>
      <c r="T61" s="12" t="s">
        <v>18</v>
      </c>
      <c r="U61" s="9"/>
      <c r="V61" s="9"/>
      <c r="W61" s="9"/>
      <c r="X61" s="13" t="s">
        <v>21</v>
      </c>
      <c r="Y61" s="13" t="s">
        <v>22</v>
      </c>
      <c r="Z61" s="13" t="s">
        <v>23</v>
      </c>
      <c r="AA61" s="8" t="s">
        <v>24</v>
      </c>
      <c r="AB61" s="8" t="s">
        <v>25</v>
      </c>
      <c r="AC61" s="8" t="s">
        <v>26</v>
      </c>
      <c r="AD61" s="14" t="s">
        <v>27</v>
      </c>
      <c r="AE61" s="14" t="s">
        <v>28</v>
      </c>
      <c r="AF61" s="14" t="s">
        <v>29</v>
      </c>
      <c r="AG61" s="9" t="s">
        <v>30</v>
      </c>
      <c r="AH61" s="9" t="s">
        <v>31</v>
      </c>
      <c r="AI61" s="9" t="s">
        <v>32</v>
      </c>
      <c r="AJ61" s="114" t="s">
        <v>77</v>
      </c>
      <c r="AK61" s="83" t="s">
        <v>74</v>
      </c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L61" s="32"/>
      <c r="BM61" s="32"/>
      <c r="BN61" s="32"/>
      <c r="BR61" s="32"/>
      <c r="BS61" s="32"/>
      <c r="BT61" s="32"/>
      <c r="BX61" s="32"/>
      <c r="BY61" s="32"/>
      <c r="BZ61" s="32"/>
      <c r="CD61" s="32"/>
      <c r="CE61" s="32"/>
      <c r="CF61" s="32"/>
      <c r="CJ61" s="32"/>
      <c r="CK61" s="32"/>
      <c r="CL61" s="32"/>
      <c r="CP61" s="32"/>
      <c r="CQ61" s="32"/>
      <c r="CR61" s="32"/>
      <c r="CV61" s="32"/>
      <c r="CW61" s="32"/>
      <c r="CX61" s="32"/>
      <c r="DB61" s="32"/>
      <c r="DC61" s="32"/>
      <c r="DD61" s="32"/>
      <c r="DH61" s="32"/>
      <c r="DI61" s="32"/>
      <c r="DJ61" s="32"/>
      <c r="DN61" s="32"/>
      <c r="DO61" s="32"/>
      <c r="DP61" s="32"/>
      <c r="DQ61" s="6"/>
    </row>
    <row r="62" ht="15.75" hidden="1" customHeight="1">
      <c r="A62" s="7"/>
      <c r="B62" s="8">
        <f>SUM(AL62:BH62)</f>
        <v>0</v>
      </c>
      <c r="C62" s="8"/>
      <c r="D62" s="8"/>
      <c r="E62" s="111"/>
      <c r="F62" s="111"/>
      <c r="G62" s="111"/>
      <c r="H62" s="10">
        <f>SUMIFS(AL62:BH62,AL66:BH66,"=продано")</f>
        <v>0</v>
      </c>
      <c r="I62" s="10"/>
      <c r="J62" s="10"/>
      <c r="K62" s="111"/>
      <c r="L62" s="111"/>
      <c r="M62" s="111"/>
      <c r="N62" s="11">
        <f>SUMIFS(AL62:BH62,AL66:BH66,"=бартер")</f>
        <v>0</v>
      </c>
      <c r="O62" s="11"/>
      <c r="P62" s="111"/>
      <c r="Q62" s="111"/>
      <c r="R62" s="12">
        <f>SUMIFS(AL62:BH62,AL66:BH66,"=скрыто")</f>
        <v>0</v>
      </c>
      <c r="S62" s="12"/>
      <c r="T62" s="12"/>
      <c r="U62" s="111"/>
      <c r="V62" s="111"/>
      <c r="W62" s="111"/>
      <c r="X62" s="13">
        <f>SUMIFS(AL62:BH62,AL66:BH66,"=аванс")</f>
        <v>0</v>
      </c>
      <c r="Y62" s="13"/>
      <c r="Z62" s="13"/>
      <c r="AA62" s="8">
        <f>SUMIFS(AL62:BH62,AL66:BH66,"=Бронь")</f>
        <v>0</v>
      </c>
      <c r="AB62" s="8"/>
      <c r="AC62" s="8"/>
      <c r="AD62" s="14">
        <f>SUMIFS(AL62:BH62,AL66:BH66,"=подписка")</f>
        <v>0</v>
      </c>
      <c r="AE62" s="14"/>
      <c r="AF62" s="14"/>
      <c r="AG62" s="14">
        <f>SUMIFS(AL62:BH62,AL66:BH66,"=подписка",AL65:BH65,"=к")</f>
        <v>0</v>
      </c>
      <c r="AH62" s="14"/>
      <c r="AI62" s="14"/>
      <c r="AJ62" s="37"/>
      <c r="AK62" s="63" t="s">
        <v>47</v>
      </c>
      <c r="AL62" s="64"/>
      <c r="AM62" s="64"/>
      <c r="AN62" s="64"/>
      <c r="AO62" s="64"/>
      <c r="AP62" s="64"/>
      <c r="AQ62" s="64"/>
      <c r="AR62" s="64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J62" s="5">
        <f>SUMIFS($AL62:$BH62,$AL65:$BH65,BI$2)-SUMIFS($AL62:$BH62,$AL65:$BH65,BI$2,$AL66:$BH66,"=бартер")</f>
        <v>0</v>
      </c>
      <c r="BL62" s="32"/>
      <c r="BM62" s="32">
        <f>SUMIFS($AL62:$BH62,$AL65:$BH65,BI$2,$AL66:$BH66,"=продано")+SUMIFS($AL62:$BH62,$AL65:$BH65,BI$2,$AL66:$BH66,"=подписка")</f>
        <v>0</v>
      </c>
      <c r="BN62" s="32"/>
      <c r="BP62" s="5">
        <f>SUMIFS($AL62:$BH62,$AL65:$BH65,BO$2)-SUMIFS($AL62:$BH62,$AL65:$BH65,BO$2,$AL66:$BH66,"=бартер")</f>
        <v>0</v>
      </c>
      <c r="BR62" s="32"/>
      <c r="BS62" s="32">
        <f>SUMIFS($AL62:$BH62,$AL65:$BH65,BO$2,$AL66:$BH66,"=продано")+SUMIFS($AL62:$BH62,$AL65:$BH65,BO$2,$AL66:$BH66,"=подписка")</f>
        <v>0</v>
      </c>
      <c r="BT62" s="32"/>
      <c r="BV62" s="5">
        <f>SUMIFS($AL62:$BH62,$AL65:$BH65,BU$2)-SUMIFS($AL62:$BH62,$AL65:$BH65,BU$2,$AL66:$BH66,"=бартер")</f>
        <v>0</v>
      </c>
      <c r="BX62" s="32"/>
      <c r="BY62" s="32">
        <f>SUMIFS($AL62:$BH62,$AL65:$BH65,BU$2,$AL66:$BH66,"=продано")+SUMIFS($AL62:$BH62,$AL65:$BH65,BU$2,$AL66:$BH66,"=подписка")</f>
        <v>0</v>
      </c>
      <c r="BZ62" s="32"/>
      <c r="CB62" s="5">
        <f>SUMIFS($AL62:$BH62,$AL65:$BH65,CA$2)-SUMIFS($AL62:$BH62,$AL65:$BH65,CA$2,$AL66:$BH66,"=бартер")</f>
        <v>0</v>
      </c>
      <c r="CD62" s="32"/>
      <c r="CE62" s="32">
        <f>SUMIFS($AL62:$BH62,$AL65:$BH65,CA$2,$AL66:$BH66,"=продано")+SUMIFS($AL62:$BH62,$AL65:$BH65,CA$2,$AL66:$BH66,"=подписка")</f>
        <v>0</v>
      </c>
      <c r="CF62" s="32"/>
      <c r="CH62" s="5">
        <f>SUMIFS($AL62:$BH62,$AL65:$BH65,CG$2)-SUMIFS($AL62:$BH62,$AL65:$BH65,CG$2,$AL66:$BH66,"=бартер")</f>
        <v>0</v>
      </c>
      <c r="CJ62" s="32"/>
      <c r="CK62" s="32">
        <f>SUMIFS($AL62:$BH62,$AL65:$BH65,CG$2,$AL66:$BH66,"=продано")+SUMIFS($AL62:$BH62,$AL65:$BH65,CG$2,$AL66:$BH66,"=подписка")</f>
        <v>0</v>
      </c>
      <c r="CL62" s="32"/>
      <c r="CN62" s="5">
        <f>SUMIFS($AL62:$BH62,$AL65:$BH65,CM$2)-SUMIFS($AL62:$BH62,$AL65:$BH65,CM$2,$AL66:$BH66,"=бартер")</f>
        <v>0</v>
      </c>
      <c r="CP62" s="32"/>
      <c r="CQ62" s="32">
        <f>SUMIFS($AL62:$BH62,$AL65:$BH65,CM$2,$AL66:$BH66,"=продано")+SUMIFS($AL62:$BH62,$AL65:$BH65,CM$2,$AL66:$BH66,"=подписка")</f>
        <v>0</v>
      </c>
      <c r="CR62" s="32"/>
      <c r="CT62" s="5">
        <f>SUMIFS($AL62:$BH62,$AL65:$BH65,CS$2)-SUMIFS($AL62:$BH62,$AL65:$BH65,CS$2,$AL66:$BH66,"=бартер")</f>
        <v>0</v>
      </c>
      <c r="CV62" s="32"/>
      <c r="CW62" s="32">
        <f>SUMIFS($AL62:$BH62,$AL65:$BH65,CS$2,$AL66:$BH66,"=продано")+SUMIFS($AL62:$BH62,$AL65:$BH65,CS$2,$AL66:$BH66,"=подписка")</f>
        <v>0</v>
      </c>
      <c r="CX62" s="32"/>
      <c r="CZ62" s="5">
        <f>SUMIFS($AL62:$BH62,$AL65:$BH65,CY$2)-SUMIFS($AL62:$BH62,$AL65:$BH65,CY$2,$AL66:$BH66,"=бартер")</f>
        <v>0</v>
      </c>
      <c r="DB62" s="32"/>
      <c r="DC62" s="32">
        <f>SUMIFS($AL62:$BH62,$AL65:$BH65,CY$2,$AL66:$BH66,"=продано")+SUMIFS($AL62:$BH62,$AL65:$BH65,CY$2,$AL66:$BH66,"=подписка")</f>
        <v>0</v>
      </c>
      <c r="DD62" s="32"/>
      <c r="DF62" s="5">
        <f>SUMIFS($AL62:$BH62,$AL65:$BH65,DE$2)-SUMIFS($AL62:$BH62,$AL65:$BH65,DE$2,$AL66:$BH66,"=бартер")</f>
        <v>0</v>
      </c>
      <c r="DH62" s="32"/>
      <c r="DI62" s="32">
        <f>SUMIFS($AL62:$BH62,$AL65:$BH65,DE$2,$AL66:$BH66,"=продано")+SUMIFS($AL62:$BH62,$AL65:$BH65,DE$2,$AL66:$BH66,"=подписка")</f>
        <v>0</v>
      </c>
      <c r="DJ62" s="32"/>
      <c r="DL62" s="5">
        <f>SUMIFS($AL62:$BH62,$AL65:$BH65,DK$2)-SUMIFS($AL62:$BH62,$AL65:$BH65,DK$2,$AL66:$BH66,"=бартер")</f>
        <v>0</v>
      </c>
      <c r="DN62" s="32"/>
      <c r="DO62" s="32">
        <f>SUMIFS($AL62:$BH62,$AL65:$BH65,DK$2,$AL66:$BH66,"=продано")+SUMIFS($AL62:$BH62,$AL65:$BH65,DK$2,$AL66:$BH66,"=подписка")</f>
        <v>0</v>
      </c>
      <c r="DP62" s="32"/>
      <c r="DQ62" s="6"/>
    </row>
    <row r="63" ht="15.75" hidden="1" customHeight="1">
      <c r="A63" s="7"/>
      <c r="B63" s="8"/>
      <c r="C63" s="8"/>
      <c r="D63" s="8">
        <f>COUNT(AL62:BH62)</f>
        <v>0</v>
      </c>
      <c r="E63" s="111"/>
      <c r="F63" s="111"/>
      <c r="G63" s="111"/>
      <c r="H63" s="10"/>
      <c r="I63" s="10"/>
      <c r="J63" s="10">
        <f>COUNTIFS(AL66:BH66,"=продано")</f>
        <v>0</v>
      </c>
      <c r="K63" s="111"/>
      <c r="L63" s="111"/>
      <c r="M63" s="111"/>
      <c r="N63" s="11"/>
      <c r="O63" s="11">
        <f>COUNTIFS(AL66:BH66,"=бартер")</f>
        <v>0</v>
      </c>
      <c r="P63" s="111"/>
      <c r="Q63" s="111"/>
      <c r="R63" s="12"/>
      <c r="S63" s="12"/>
      <c r="T63" s="12">
        <f>COUNTIFS(AL66:BH66,"=скрыто")</f>
        <v>0</v>
      </c>
      <c r="U63" s="111"/>
      <c r="V63" s="111"/>
      <c r="W63" s="111"/>
      <c r="X63" s="13"/>
      <c r="Y63" s="13"/>
      <c r="Z63" s="13">
        <f>COUNTIFS(AL66:BH66,"=аванс")</f>
        <v>0</v>
      </c>
      <c r="AA63" s="8"/>
      <c r="AB63" s="8"/>
      <c r="AC63" s="8">
        <f>COUNTIFS(AL66:BH66,"=Бронь")</f>
        <v>0</v>
      </c>
      <c r="AD63" s="14"/>
      <c r="AE63" s="14"/>
      <c r="AF63" s="14">
        <f>COUNTIFS(AL66:BH66,"=подписка")</f>
        <v>0</v>
      </c>
      <c r="AG63" s="14"/>
      <c r="AH63" s="14"/>
      <c r="AI63" s="14">
        <f>COUNTIFS(AL66:BH66,"=подписка",AL65:BH65,"=к")</f>
        <v>0</v>
      </c>
      <c r="AJ63" s="37"/>
      <c r="AK63" s="38" t="s">
        <v>48</v>
      </c>
      <c r="AL63" s="116"/>
      <c r="AM63" s="116"/>
      <c r="AN63" s="116"/>
      <c r="AO63" s="116"/>
      <c r="AP63" s="116"/>
      <c r="AQ63" s="116"/>
      <c r="AR63" s="116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L63" s="32"/>
      <c r="BM63" s="32"/>
      <c r="BN63" s="32"/>
      <c r="BR63" s="32"/>
      <c r="BS63" s="32"/>
      <c r="BT63" s="32"/>
      <c r="BX63" s="32"/>
      <c r="BY63" s="32"/>
      <c r="BZ63" s="32"/>
      <c r="CD63" s="32"/>
      <c r="CE63" s="32"/>
      <c r="CF63" s="32"/>
      <c r="CJ63" s="32"/>
      <c r="CK63" s="32"/>
      <c r="CL63" s="32"/>
      <c r="CP63" s="32"/>
      <c r="CQ63" s="32"/>
      <c r="CR63" s="32"/>
      <c r="CV63" s="32"/>
      <c r="CW63" s="32"/>
      <c r="CX63" s="32"/>
      <c r="DB63" s="32"/>
      <c r="DC63" s="32"/>
      <c r="DD63" s="32"/>
      <c r="DH63" s="32"/>
      <c r="DI63" s="32"/>
      <c r="DJ63" s="32"/>
      <c r="DN63" s="32"/>
      <c r="DO63" s="32"/>
      <c r="DP63" s="32"/>
      <c r="DQ63" s="6"/>
    </row>
    <row r="64" hidden="1">
      <c r="A64" s="7"/>
      <c r="B64" s="8"/>
      <c r="C64" s="8">
        <f>SUM(AL64:BH64)</f>
        <v>0</v>
      </c>
      <c r="D64" s="8"/>
      <c r="E64" s="111"/>
      <c r="F64" s="111"/>
      <c r="G64" s="111"/>
      <c r="H64" s="10"/>
      <c r="I64" s="10">
        <f>SUMIFS(AL64:BH64,AL66:BH66,"=продано")</f>
        <v>0</v>
      </c>
      <c r="J64" s="10"/>
      <c r="K64" s="111"/>
      <c r="L64" s="111"/>
      <c r="M64" s="111"/>
      <c r="N64" s="11"/>
      <c r="O64" s="11"/>
      <c r="P64" s="111"/>
      <c r="Q64" s="111"/>
      <c r="R64" s="12"/>
      <c r="S64" s="12">
        <f>SUMIFS(AL64:BH64,AL66:BH66,"=скрыто")</f>
        <v>0</v>
      </c>
      <c r="T64" s="12"/>
      <c r="U64" s="111"/>
      <c r="V64" s="111"/>
      <c r="W64" s="111"/>
      <c r="X64" s="13"/>
      <c r="Y64" s="13">
        <f>SUMIFS(AL64:BH64,AL66:BH66,"=аванс")</f>
        <v>0</v>
      </c>
      <c r="Z64" s="13"/>
      <c r="AA64" s="8"/>
      <c r="AB64" s="8">
        <f>SUMIFS(AL64:BH64,AL66:BH66,"=Бронь")</f>
        <v>0</v>
      </c>
      <c r="AC64" s="8"/>
      <c r="AD64" s="14"/>
      <c r="AE64" s="14">
        <f>SUMIFS(AL64:BH64,AL66:BH66,"=подписка")</f>
        <v>0</v>
      </c>
      <c r="AF64" s="14"/>
      <c r="AG64" s="14"/>
      <c r="AH64" s="14">
        <f>SUMIFS(AL64:BH64,AL66:BH66,"=подписка",AL65:BH65,"=к")</f>
        <v>0</v>
      </c>
      <c r="AI64" s="14"/>
      <c r="AJ64" s="37"/>
      <c r="AK64" s="63" t="s">
        <v>75</v>
      </c>
      <c r="AL64" s="118"/>
      <c r="AM64" s="118"/>
      <c r="AN64" s="118"/>
      <c r="AO64" s="118"/>
      <c r="AP64" s="118"/>
      <c r="AQ64" s="118"/>
      <c r="AR64" s="118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5">
        <f>SUMIFS($AL64:$BH64,$AL65:$BH65,BI$2)-SUMIFS($AL64:$BH64,$AL65:$BH65,BI$2,$AL66:$BH66,"=бартер")</f>
        <v>0</v>
      </c>
      <c r="BL64" s="32">
        <f>SUMIFS($AL64:$BH64,$AL65:$BH65,BI$2,$AL66:$BH66,"=продано")+SUMIFS($AL64:$BH64,$AL65:$BH65,BI$2,$AL66:$BH66,"=подписка")</f>
        <v>0</v>
      </c>
      <c r="BM64" s="32"/>
      <c r="BN64" s="32"/>
      <c r="BO64" s="5">
        <f>SUMIFS($AL64:$BH64,$AL65:$BH65,BO$2)-SUMIFS($AL64:$BH64,$AL65:$BH65,BO$2,$AL66:$BH66,"=бартер")</f>
        <v>0</v>
      </c>
      <c r="BR64" s="32">
        <f>SUMIFS($AL64:$BH64,$AL65:$BH65,BO$2,$AL66:$BH66,"=продано")+SUMIFS($AL64:$BH64,$AL65:$BH65,BO$2,$AL66:$BH66,"=подписка")</f>
        <v>0</v>
      </c>
      <c r="BS64" s="32"/>
      <c r="BT64" s="32"/>
      <c r="BU64" s="5">
        <f>SUMIFS($AL64:$BH64,$AL65:$BH65,BU$2)-SUMIFS($AL64:$BH64,$AL65:$BH65,BU$2,$AL66:$BH66,"=бартер")</f>
        <v>0</v>
      </c>
      <c r="BX64" s="32">
        <f>SUMIFS($AL64:$BH64,$AL65:$BH65,BU$2,$AL66:$BH66,"=продано")+SUMIFS($AL64:$BH64,$AL65:$BH65,BU$2,$AL66:$BH66,"=подписка")</f>
        <v>0</v>
      </c>
      <c r="BY64" s="32"/>
      <c r="BZ64" s="32"/>
      <c r="CA64" s="5">
        <f>SUMIFS($AL64:$BH64,$AL65:$BH65,CA$2)-SUMIFS($AL64:$BH64,$AL65:$BH65,CA$2,$AL66:$BH66,"=бартер")</f>
        <v>0</v>
      </c>
      <c r="CD64" s="32">
        <f>SUMIFS($AL64:$BH64,$AL65:$BH65,CA$2,$AL66:$BH66,"=продано")+SUMIFS($AL64:$BH64,$AL65:$BH65,CA$2,$AL66:$BH66,"=подписка")</f>
        <v>0</v>
      </c>
      <c r="CE64" s="32"/>
      <c r="CF64" s="32"/>
      <c r="CG64" s="5">
        <f>SUMIFS($AL64:$BH64,$AL65:$BH65,CG$2)-SUMIFS($AL64:$BH64,$AL65:$BH65,CG$2,$AL66:$BH66,"=бартер")</f>
        <v>0</v>
      </c>
      <c r="CJ64" s="32">
        <f>SUMIFS($AL64:$BH64,$AL65:$BH65,CG$2,$AL66:$BH66,"=продано")+SUMIFS($AL64:$BH64,$AL65:$BH65,CG$2,$AL66:$BH66,"=подписка")</f>
        <v>0</v>
      </c>
      <c r="CK64" s="32"/>
      <c r="CL64" s="32"/>
      <c r="CM64" s="5">
        <f>SUMIFS($AL64:$BH64,$AL65:$BH65,CM$2)-SUMIFS($AL64:$BH64,$AL65:$BH65,CM$2,$AL66:$BH66,"=бартер")</f>
        <v>0</v>
      </c>
      <c r="CP64" s="32">
        <f>SUMIFS($AL64:$BH64,$AL65:$BH65,CM$2,$AL66:$BH66,"=продано")+SUMIFS($AL64:$BH64,$AL65:$BH65,CM$2,$AL66:$BH66,"=подписка")</f>
        <v>0</v>
      </c>
      <c r="CQ64" s="32"/>
      <c r="CR64" s="32"/>
      <c r="CS64" s="5">
        <f>SUMIFS($AL64:$BH64,$AL65:$BH65,CS$2)-SUMIFS($AL64:$BH64,$AL65:$BH65,CS$2,$AL66:$BH66,"=бартер")</f>
        <v>0</v>
      </c>
      <c r="CV64" s="32">
        <f>SUMIFS($AL64:$BH64,$AL65:$BH65,CS$2,$AL66:$BH66,"=продано")+SUMIFS($AL64:$BH64,$AL65:$BH65,CS$2,$AL66:$BH66,"=подписка")</f>
        <v>0</v>
      </c>
      <c r="CW64" s="32"/>
      <c r="CX64" s="32"/>
      <c r="CY64" s="5">
        <f>SUMIFS($AL64:$BH64,$AL65:$BH65,CY$2)-SUMIFS($AL64:$BH64,$AL65:$BH65,CY$2,$AL66:$BH66,"=бартер")</f>
        <v>0</v>
      </c>
      <c r="DB64" s="32">
        <f>SUMIFS($AL64:$BH64,$AL65:$BH65,CY$2,$AL66:$BH66,"=продано")+SUMIFS($AL64:$BH64,$AL65:$BH65,CY$2,$AL66:$BH66,"=подписка")</f>
        <v>0</v>
      </c>
      <c r="DC64" s="32"/>
      <c r="DD64" s="32"/>
      <c r="DE64" s="5">
        <f>SUMIFS($AL64:$BH64,$AL65:$BH65,DE$2)-SUMIFS($AL64:$BH64,$AL65:$BH65,DE$2,$AL66:$BH66,"=бартер")</f>
        <v>0</v>
      </c>
      <c r="DH64" s="32">
        <f>SUMIFS($AL64:$BH64,$AL65:$BH65,DE$2,$AL66:$BH66,"=продано")+SUMIFS($AL64:$BH64,$AL65:$BH65,DE$2,$AL66:$BH66,"=подписка")</f>
        <v>0</v>
      </c>
      <c r="DI64" s="32"/>
      <c r="DJ64" s="32"/>
      <c r="DK64" s="5">
        <f>SUMIFS($AL64:$BH64,$AL65:$BH65,DK$2)-SUMIFS($AL64:$BH64,$AL65:$BH65,DK$2,$AL66:$BH66,"=бартер")</f>
        <v>0</v>
      </c>
      <c r="DN64" s="32">
        <f>SUMIFS($AL64:$BH64,$AL65:$BH65,DK$2,$AL66:$BH66,"=продано")+SUMIFS($AL64:$BH64,$AL65:$BH65,DK$2,$AL66:$BH66,"=подписка")</f>
        <v>0</v>
      </c>
      <c r="DO64" s="32"/>
      <c r="DP64" s="32"/>
      <c r="DQ64" s="6"/>
    </row>
    <row r="65" ht="15.75" hidden="1" customHeight="1">
      <c r="A65" s="7"/>
      <c r="B65" s="8"/>
      <c r="C65" s="8"/>
      <c r="D65" s="8"/>
      <c r="E65" s="111"/>
      <c r="F65" s="111"/>
      <c r="G65" s="111"/>
      <c r="H65" s="10"/>
      <c r="I65" s="10"/>
      <c r="J65" s="10"/>
      <c r="K65" s="111"/>
      <c r="L65" s="111"/>
      <c r="M65" s="111"/>
      <c r="N65" s="11"/>
      <c r="O65" s="11"/>
      <c r="P65" s="111"/>
      <c r="Q65" s="111"/>
      <c r="R65" s="12"/>
      <c r="S65" s="12"/>
      <c r="T65" s="12"/>
      <c r="U65" s="111"/>
      <c r="V65" s="111"/>
      <c r="W65" s="111"/>
      <c r="X65" s="13"/>
      <c r="Y65" s="13"/>
      <c r="Z65" s="13"/>
      <c r="AA65" s="8"/>
      <c r="AB65" s="8"/>
      <c r="AC65" s="8"/>
      <c r="AD65" s="14"/>
      <c r="AE65" s="14"/>
      <c r="AF65" s="14"/>
      <c r="AG65" s="14"/>
      <c r="AH65" s="14"/>
      <c r="AI65" s="14"/>
      <c r="AJ65" s="37"/>
      <c r="AK65" s="50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K65" s="5">
        <f>COUNTIFS($AL65:$BH65,BI$2)-COUNTIFS($AL65:$BH65,BI$2,$AL66:$BH66,"=бартер")</f>
        <v>0</v>
      </c>
      <c r="BL65" s="32"/>
      <c r="BM65" s="32"/>
      <c r="BN65" s="32">
        <f>COUNTIFS($AL65:$BH65,BI$2,$AL66:$BH66,"=продано")+COUNTIFS($AL65:$BH65,BI$2,$AL66:$BH66,"=подписка")</f>
        <v>0</v>
      </c>
      <c r="BQ65" s="5">
        <f>COUNTIFS($AL65:$BH65,BO$2)-COUNTIFS($AL65:$BH65,BO$2,$AL66:$BH66,"=бартер")</f>
        <v>0</v>
      </c>
      <c r="BR65" s="32"/>
      <c r="BS65" s="32"/>
      <c r="BT65" s="32">
        <f>COUNTIFS($AL65:$BH65,BO$2,$AL66:$BH66,"=продано")+COUNTIFS($AL65:$BH65,BO$2,$AL66:$BH66,"=подписка")</f>
        <v>0</v>
      </c>
      <c r="BW65" s="5">
        <f>COUNTIFS($AL65:$BH65,BU$2)-COUNTIFS($AL65:$BH65,BU$2,$AL66:$BH66,"=бартер")</f>
        <v>0</v>
      </c>
      <c r="BX65" s="32"/>
      <c r="BY65" s="32"/>
      <c r="BZ65" s="32">
        <f>COUNTIFS($AL65:$BH65,BU$2,$AL66:$BH66,"=продано")+COUNTIFS($AL65:$BH65,BU$2,$AL66:$BH66,"=подписка")</f>
        <v>0</v>
      </c>
      <c r="CC65" s="5">
        <f>COUNTIFS($AL65:$BH65,CA$2)-COUNTIFS($AL65:$BH65,CA$2,$AL66:$BH66,"=бартер")</f>
        <v>0</v>
      </c>
      <c r="CD65" s="32"/>
      <c r="CE65" s="32"/>
      <c r="CF65" s="32">
        <f>COUNTIFS($AL65:$BH65,CA$2,$AL66:$BH66,"=продано")+COUNTIFS($AL65:$BH65,CA$2,$AL66:$BH66,"=подписка")</f>
        <v>0</v>
      </c>
      <c r="CI65" s="5">
        <f>COUNTIFS($AL65:$BH65,CG$2)-COUNTIFS($AL65:$BH65,CG$2,$AL66:$BH66,"=бартер")</f>
        <v>0</v>
      </c>
      <c r="CJ65" s="32"/>
      <c r="CK65" s="32"/>
      <c r="CL65" s="32">
        <f>COUNTIFS($AL65:$BH65,CG$2,$AL66:$BH66,"=продано")+COUNTIFS($AL65:$BH65,CG$2,$AL66:$BH66,"=подписка")</f>
        <v>0</v>
      </c>
      <c r="CO65" s="5">
        <f>COUNTIFS($AL65:$BH65,CM$2)-COUNTIFS($AL65:$BH65,CM$2,$AL66:$BH66,"=бартер")</f>
        <v>0</v>
      </c>
      <c r="CP65" s="32"/>
      <c r="CQ65" s="32"/>
      <c r="CR65" s="32">
        <f>COUNTIFS($AL65:$BH65,CM$2,$AL66:$BH66,"=продано")+COUNTIFS($AL65:$BH65,CM$2,$AL66:$BH66,"=подписка")</f>
        <v>0</v>
      </c>
      <c r="CU65" s="5">
        <f>COUNTIFS($AL65:$BH65,CS$2)-COUNTIFS($AL65:$BH65,CS$2,$AL66:$BH66,"=бартер")</f>
        <v>0</v>
      </c>
      <c r="CV65" s="32"/>
      <c r="CW65" s="32"/>
      <c r="CX65" s="32">
        <f>COUNTIFS($AL65:$BH65,CS$2,$AL66:$BH66,"=продано")+COUNTIFS($AL65:$BH65,CS$2,$AL66:$BH66,"=подписка")</f>
        <v>0</v>
      </c>
      <c r="DA65" s="5">
        <f>COUNTIFS($AL65:$BH65,CY$2)-COUNTIFS($AL65:$BH65,CY$2,$AL66:$BH66,"=бартер")</f>
        <v>0</v>
      </c>
      <c r="DB65" s="32"/>
      <c r="DC65" s="32"/>
      <c r="DD65" s="32">
        <f>COUNTIFS($AL65:$BH65,CY$2,$AL66:$BH66,"=продано")+COUNTIFS($AL65:$BH65,CY$2,$AL66:$BH66,"=подписка")</f>
        <v>0</v>
      </c>
      <c r="DG65" s="5">
        <f>COUNTIFS($AL65:$BH65,DE$2)-COUNTIFS($AL65:$BH65,DE$2,$AL66:$BH66,"=бартер")</f>
        <v>0</v>
      </c>
      <c r="DH65" s="32"/>
      <c r="DI65" s="32"/>
      <c r="DJ65" s="32">
        <f>COUNTIFS($AL65:$BH65,DE$2,$AL66:$BH66,"=продано")+COUNTIFS($AL65:$BH65,DE$2,$AL66:$BH66,"=подписка")</f>
        <v>0</v>
      </c>
      <c r="DM65" s="5">
        <f>COUNTIFS($AL65:$BH65,DK$2)-COUNTIFS($AL65:$BH65,DK$2,$AL66:$BH66,"=бартер")</f>
        <v>0</v>
      </c>
      <c r="DN65" s="32"/>
      <c r="DO65" s="32"/>
      <c r="DP65" s="32">
        <f>COUNTIFS($AL65:$BH65,DK$2,$AL66:$BH66,"=продано")+COUNTIFS($AL65:$BH65,DK$2,$AL66:$BH66,"=подписка")</f>
        <v>0</v>
      </c>
      <c r="DQ65" s="6"/>
    </row>
    <row r="66" ht="15.75" hidden="1" customHeight="1">
      <c r="A66" s="7"/>
      <c r="B66" s="25"/>
      <c r="C66" s="25"/>
      <c r="D66" s="25"/>
      <c r="E66" s="112"/>
      <c r="F66" s="112"/>
      <c r="G66" s="112"/>
      <c r="H66" s="25"/>
      <c r="I66" s="25"/>
      <c r="J66" s="25"/>
      <c r="K66" s="112"/>
      <c r="L66" s="112"/>
      <c r="M66" s="112"/>
      <c r="N66" s="25"/>
      <c r="O66" s="25"/>
      <c r="P66" s="112"/>
      <c r="Q66" s="112"/>
      <c r="R66" s="25"/>
      <c r="S66" s="25"/>
      <c r="T66" s="25"/>
      <c r="U66" s="112"/>
      <c r="V66" s="112"/>
      <c r="W66" s="112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56"/>
      <c r="AK66" s="50" t="s">
        <v>50</v>
      </c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DQ66" s="6"/>
    </row>
    <row r="67" ht="15.75" customHeight="1">
      <c r="A67" s="7"/>
      <c r="AJ67" s="101"/>
      <c r="AK67" s="102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DQ67" s="6"/>
    </row>
    <row r="68" ht="24.0" customHeight="1">
      <c r="A68" s="7"/>
      <c r="B68" s="2">
        <f t="shared" ref="B68:AI68" si="9">SUM(B69:B80)</f>
        <v>0</v>
      </c>
      <c r="C68" s="2">
        <f t="shared" si="9"/>
        <v>60000</v>
      </c>
      <c r="D68" s="2">
        <f t="shared" si="9"/>
        <v>10</v>
      </c>
      <c r="E68" s="2">
        <f t="shared" si="9"/>
        <v>0</v>
      </c>
      <c r="F68" s="2">
        <f t="shared" si="9"/>
        <v>0</v>
      </c>
      <c r="G68" s="2">
        <f t="shared" si="9"/>
        <v>0</v>
      </c>
      <c r="H68" s="2">
        <f t="shared" si="9"/>
        <v>0</v>
      </c>
      <c r="I68" s="2">
        <f t="shared" si="9"/>
        <v>0</v>
      </c>
      <c r="J68" s="2">
        <f t="shared" si="9"/>
        <v>0</v>
      </c>
      <c r="K68" s="2">
        <f t="shared" si="9"/>
        <v>0</v>
      </c>
      <c r="L68" s="2">
        <f t="shared" si="9"/>
        <v>0</v>
      </c>
      <c r="M68" s="2">
        <f t="shared" si="9"/>
        <v>0</v>
      </c>
      <c r="N68" s="2">
        <f t="shared" si="9"/>
        <v>0</v>
      </c>
      <c r="O68" s="2">
        <f t="shared" si="9"/>
        <v>0</v>
      </c>
      <c r="P68" s="2">
        <f t="shared" si="9"/>
        <v>0</v>
      </c>
      <c r="Q68" s="2">
        <f t="shared" si="9"/>
        <v>0</v>
      </c>
      <c r="R68" s="2">
        <f t="shared" si="9"/>
        <v>0</v>
      </c>
      <c r="S68" s="2">
        <f t="shared" si="9"/>
        <v>0</v>
      </c>
      <c r="T68" s="2">
        <f t="shared" si="9"/>
        <v>0</v>
      </c>
      <c r="U68" s="2">
        <f t="shared" si="9"/>
        <v>0</v>
      </c>
      <c r="V68" s="2">
        <f t="shared" si="9"/>
        <v>0</v>
      </c>
      <c r="W68" s="2">
        <f t="shared" si="9"/>
        <v>0</v>
      </c>
      <c r="X68" s="2">
        <f t="shared" si="9"/>
        <v>0</v>
      </c>
      <c r="Y68" s="2">
        <f t="shared" si="9"/>
        <v>0</v>
      </c>
      <c r="Z68" s="2">
        <f t="shared" si="9"/>
        <v>0</v>
      </c>
      <c r="AA68" s="2">
        <f t="shared" si="9"/>
        <v>0</v>
      </c>
      <c r="AB68" s="2">
        <f t="shared" si="9"/>
        <v>0</v>
      </c>
      <c r="AC68" s="2">
        <f t="shared" si="9"/>
        <v>0</v>
      </c>
      <c r="AD68" s="2">
        <f t="shared" si="9"/>
        <v>0</v>
      </c>
      <c r="AE68" s="2">
        <f t="shared" si="9"/>
        <v>0</v>
      </c>
      <c r="AF68" s="2">
        <f t="shared" si="9"/>
        <v>0</v>
      </c>
      <c r="AG68" s="2">
        <f t="shared" si="9"/>
        <v>0</v>
      </c>
      <c r="AH68" s="2">
        <f t="shared" si="9"/>
        <v>0</v>
      </c>
      <c r="AI68" s="2">
        <f t="shared" si="9"/>
        <v>0</v>
      </c>
      <c r="AJ68" s="108" t="s">
        <v>78</v>
      </c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09"/>
      <c r="BF68" s="109"/>
      <c r="BG68" s="109"/>
      <c r="BH68" s="109"/>
      <c r="BI68" s="106"/>
      <c r="BJ68" s="106"/>
      <c r="BK68" s="106"/>
      <c r="BL68" s="106"/>
      <c r="BM68" s="106"/>
      <c r="BN68" s="106"/>
      <c r="BO68" s="106"/>
      <c r="BP68" s="106"/>
      <c r="BQ68" s="106"/>
      <c r="BR68" s="106"/>
      <c r="BS68" s="106"/>
      <c r="BT68" s="106"/>
      <c r="BU68" s="106"/>
      <c r="BV68" s="106"/>
      <c r="BW68" s="106"/>
      <c r="BX68" s="106"/>
      <c r="BY68" s="106"/>
      <c r="BZ68" s="106"/>
      <c r="CA68" s="106"/>
      <c r="CB68" s="106"/>
      <c r="CC68" s="106"/>
      <c r="CD68" s="106"/>
      <c r="CE68" s="106"/>
      <c r="CF68" s="106"/>
      <c r="CG68" s="106"/>
      <c r="CH68" s="106"/>
      <c r="CI68" s="106"/>
      <c r="CJ68" s="106"/>
      <c r="CK68" s="106"/>
      <c r="CL68" s="106"/>
      <c r="CM68" s="106"/>
      <c r="CN68" s="106"/>
      <c r="CO68" s="106"/>
      <c r="CP68" s="106"/>
      <c r="CQ68" s="106"/>
      <c r="CR68" s="106"/>
      <c r="CS68" s="106"/>
      <c r="CT68" s="106"/>
      <c r="CU68" s="106"/>
      <c r="CV68" s="106"/>
      <c r="CW68" s="106"/>
      <c r="CX68" s="106"/>
      <c r="CY68" s="106"/>
      <c r="CZ68" s="106"/>
      <c r="DA68" s="106"/>
      <c r="DB68" s="106"/>
      <c r="DC68" s="106"/>
      <c r="DD68" s="106"/>
      <c r="DE68" s="106"/>
      <c r="DF68" s="106"/>
      <c r="DG68" s="106"/>
      <c r="DH68" s="106"/>
      <c r="DI68" s="106"/>
      <c r="DJ68" s="106"/>
      <c r="DK68" s="106"/>
      <c r="DL68" s="106"/>
      <c r="DM68" s="106"/>
      <c r="DN68" s="106"/>
      <c r="DO68" s="106"/>
      <c r="DP68" s="106"/>
      <c r="DQ68" s="6"/>
    </row>
    <row r="69" ht="15.75" customHeight="1">
      <c r="A69" s="7"/>
      <c r="B69" s="8"/>
      <c r="C69" s="8" t="s">
        <v>1</v>
      </c>
      <c r="D69" s="8" t="s">
        <v>2</v>
      </c>
      <c r="E69" s="9"/>
      <c r="F69" s="9"/>
      <c r="G69" s="9"/>
      <c r="H69" s="10"/>
      <c r="I69" s="10" t="s">
        <v>7</v>
      </c>
      <c r="J69" s="10" t="s">
        <v>8</v>
      </c>
      <c r="K69" s="9"/>
      <c r="L69" s="9"/>
      <c r="M69" s="9"/>
      <c r="N69" s="11" t="s">
        <v>12</v>
      </c>
      <c r="O69" s="11" t="s">
        <v>13</v>
      </c>
      <c r="P69" s="9"/>
      <c r="Q69" s="9"/>
      <c r="R69" s="12" t="s">
        <v>16</v>
      </c>
      <c r="S69" s="12" t="s">
        <v>17</v>
      </c>
      <c r="T69" s="12" t="s">
        <v>18</v>
      </c>
      <c r="U69" s="9"/>
      <c r="V69" s="9"/>
      <c r="W69" s="9"/>
      <c r="X69" s="13" t="s">
        <v>21</v>
      </c>
      <c r="Y69" s="13" t="s">
        <v>22</v>
      </c>
      <c r="Z69" s="13" t="s">
        <v>23</v>
      </c>
      <c r="AA69" s="8" t="s">
        <v>24</v>
      </c>
      <c r="AB69" s="8" t="s">
        <v>25</v>
      </c>
      <c r="AC69" s="8" t="s">
        <v>26</v>
      </c>
      <c r="AD69" s="14" t="s">
        <v>27</v>
      </c>
      <c r="AE69" s="14" t="s">
        <v>28</v>
      </c>
      <c r="AF69" s="14" t="s">
        <v>29</v>
      </c>
      <c r="AG69" s="9" t="s">
        <v>30</v>
      </c>
      <c r="AH69" s="9" t="s">
        <v>31</v>
      </c>
      <c r="AI69" s="9" t="s">
        <v>32</v>
      </c>
      <c r="AJ69" s="114" t="s">
        <v>73</v>
      </c>
      <c r="AK69" s="57" t="s">
        <v>79</v>
      </c>
      <c r="AL69" s="58">
        <v>1.0</v>
      </c>
      <c r="AM69" s="58">
        <v>2.0</v>
      </c>
      <c r="AN69" s="58">
        <v>3.0</v>
      </c>
      <c r="AO69" s="58">
        <v>4.0</v>
      </c>
      <c r="AP69" s="58">
        <v>5.0</v>
      </c>
      <c r="AQ69" s="58">
        <v>6.0</v>
      </c>
      <c r="AR69" s="58">
        <v>7.0</v>
      </c>
      <c r="AS69" s="58">
        <v>8.0</v>
      </c>
      <c r="AT69" s="58">
        <v>9.0</v>
      </c>
      <c r="AU69" s="58">
        <v>10.0</v>
      </c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L69" s="32"/>
      <c r="BM69" s="32"/>
      <c r="BN69" s="32"/>
      <c r="BR69" s="32"/>
      <c r="BS69" s="32"/>
      <c r="BT69" s="32"/>
      <c r="BX69" s="32"/>
      <c r="BY69" s="32"/>
      <c r="BZ69" s="32"/>
      <c r="CD69" s="32"/>
      <c r="CE69" s="32"/>
      <c r="CF69" s="32"/>
      <c r="CJ69" s="32"/>
      <c r="CK69" s="32"/>
      <c r="CL69" s="32"/>
      <c r="CP69" s="32"/>
      <c r="CQ69" s="32"/>
      <c r="CR69" s="32"/>
      <c r="CV69" s="32"/>
      <c r="CW69" s="32"/>
      <c r="CX69" s="32"/>
      <c r="DB69" s="32"/>
      <c r="DC69" s="32"/>
      <c r="DD69" s="32"/>
      <c r="DH69" s="32"/>
      <c r="DI69" s="32"/>
      <c r="DJ69" s="32"/>
      <c r="DN69" s="32"/>
      <c r="DO69" s="32"/>
      <c r="DP69" s="32"/>
      <c r="DQ69" s="107"/>
    </row>
    <row r="70" ht="15.75" customHeight="1">
      <c r="A70" s="7"/>
      <c r="B70" s="122"/>
      <c r="C70" s="8"/>
      <c r="D70" s="8"/>
      <c r="E70" s="111"/>
      <c r="F70" s="111"/>
      <c r="G70" s="111"/>
      <c r="H70" s="122"/>
      <c r="I70" s="10"/>
      <c r="J70" s="10"/>
      <c r="K70" s="111"/>
      <c r="L70" s="111"/>
      <c r="M70" s="111"/>
      <c r="N70" s="122"/>
      <c r="O70" s="11"/>
      <c r="P70" s="111"/>
      <c r="Q70" s="111"/>
      <c r="R70" s="122"/>
      <c r="S70" s="12"/>
      <c r="T70" s="12"/>
      <c r="U70" s="111"/>
      <c r="V70" s="111"/>
      <c r="W70" s="111"/>
      <c r="X70" s="122"/>
      <c r="Y70" s="13"/>
      <c r="Z70" s="13"/>
      <c r="AA70" s="122"/>
      <c r="AB70" s="8"/>
      <c r="AC70" s="8"/>
      <c r="AD70" s="122"/>
      <c r="AE70" s="14"/>
      <c r="AF70" s="14"/>
      <c r="AG70" s="122"/>
      <c r="AH70" s="122"/>
      <c r="AI70" s="122"/>
      <c r="AJ70" s="37"/>
      <c r="AK70" s="38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J70" s="5">
        <f>SUMIFS($AL70:$BH70,$AL73:$BH73,BI$2)-SUMIFS($AL70:$BH70,$AL73:$BH73,BI$2,$AL74:$BH74,"=бартер")</f>
        <v>0</v>
      </c>
      <c r="BL70" s="32"/>
      <c r="BM70" s="32">
        <f>SUMIFS($AL70:$BH70,$AL73:$BH73,BI$2,$AL74:$BH74,"=продано")+SUMIFS($AL70:$BH70,$AL73:$BH73,BI$2,$AL74:$BH74,"=подписка")</f>
        <v>0</v>
      </c>
      <c r="BN70" s="32"/>
      <c r="BP70" s="5">
        <f>SUMIFS($AL70:$BH70,$AL73:$BH73,BO$2)-SUMIFS($AL70:$BH70,$AL73:$BH73,BO$2,$AL74:$BH74,"=бартер")</f>
        <v>0</v>
      </c>
      <c r="BR70" s="32"/>
      <c r="BS70" s="32">
        <f>SUMIFS($AL70:$BH70,$AL73:$BH73,BO$2,$AL74:$BH74,"=продано")+SUMIFS($AL70:$BH70,$AL73:$BH73,BO$2,$AL74:$BH74,"=подписка")</f>
        <v>0</v>
      </c>
      <c r="BT70" s="32"/>
      <c r="BV70" s="5">
        <f>SUMIFS($AL70:$BH70,$AL73:$BH73,BU$2)-SUMIFS($AL70:$BH70,$AL73:$BH73,BU$2,$AL74:$BH74,"=бартер")</f>
        <v>0</v>
      </c>
      <c r="BX70" s="32"/>
      <c r="BY70" s="32">
        <f>SUMIFS($AL70:$BH70,$AL73:$BH73,BU$2,$AL74:$BH74,"=продано")+SUMIFS($AL70:$BH70,$AL73:$BH73,BU$2,$AL74:$BH74,"=подписка")</f>
        <v>0</v>
      </c>
      <c r="BZ70" s="32"/>
      <c r="CB70" s="5">
        <f>SUMIFS($AL70:$BH70,$AL73:$BH73,CA$2)-SUMIFS($AL70:$BH70,$AL73:$BH73,CA$2,$AL74:$BH74,"=бартер")</f>
        <v>0</v>
      </c>
      <c r="CD70" s="32"/>
      <c r="CE70" s="32">
        <f>SUMIFS($AL70:$BH70,$AL73:$BH73,CA$2,$AL74:$BH74,"=продано")+SUMIFS($AL70:$BH70,$AL73:$BH73,CA$2,$AL74:$BH74,"=подписка")</f>
        <v>0</v>
      </c>
      <c r="CF70" s="32"/>
      <c r="CH70" s="5">
        <f>SUMIFS($AL70:$BH70,$AL73:$BH73,CG$2)-SUMIFS($AL70:$BH70,$AL73:$BH73,CG$2,$AL74:$BH74,"=бартер")</f>
        <v>0</v>
      </c>
      <c r="CJ70" s="32"/>
      <c r="CK70" s="32">
        <f>SUMIFS($AL70:$BH70,$AL73:$BH73,CG$2,$AL74:$BH74,"=продано")+SUMIFS($AL70:$BH70,$AL73:$BH73,CG$2,$AL74:$BH74,"=подписка")</f>
        <v>0</v>
      </c>
      <c r="CL70" s="32"/>
      <c r="CN70" s="5">
        <f>SUMIFS($AL70:$BH70,$AL73:$BH73,CM$2)-SUMIFS($AL70:$BH70,$AL73:$BH73,CM$2,$AL74:$BH74,"=бартер")</f>
        <v>0</v>
      </c>
      <c r="CP70" s="32"/>
      <c r="CQ70" s="32">
        <f>SUMIFS($AL70:$BH70,$AL73:$BH73,CM$2,$AL74:$BH74,"=продано")+SUMIFS($AL70:$BH70,$AL73:$BH73,CM$2,$AL74:$BH74,"=подписка")</f>
        <v>0</v>
      </c>
      <c r="CR70" s="32"/>
      <c r="CT70" s="5">
        <f>SUMIFS($AL70:$BH70,$AL73:$BH73,CS$2)-SUMIFS($AL70:$BH70,$AL73:$BH73,CS$2,$AL74:$BH74,"=бартер")</f>
        <v>0</v>
      </c>
      <c r="CV70" s="32"/>
      <c r="CW70" s="32">
        <f>SUMIFS($AL70:$BH70,$AL73:$BH73,CS$2,$AL74:$BH74,"=продано")+SUMIFS($AL70:$BH70,$AL73:$BH73,CS$2,$AL74:$BH74,"=подписка")</f>
        <v>0</v>
      </c>
      <c r="CX70" s="32"/>
      <c r="CZ70" s="5">
        <f>SUMIFS($AL70:$BH70,$AL73:$BH73,CY$2)-SUMIFS($AL70:$BH70,$AL73:$BH73,CY$2,$AL74:$BH74,"=бартер")</f>
        <v>0</v>
      </c>
      <c r="DB70" s="32"/>
      <c r="DC70" s="32">
        <f>SUMIFS($AL70:$BH70,$AL73:$BH73,CY$2,$AL74:$BH74,"=продано")+SUMIFS($AL70:$BH70,$AL73:$BH73,CY$2,$AL74:$BH74,"=подписка")</f>
        <v>0</v>
      </c>
      <c r="DD70" s="32"/>
      <c r="DF70" s="5">
        <f>SUMIFS($AL70:$BH70,$AL73:$BH73,DE$2)-SUMIFS($AL70:$BH70,$AL73:$BH73,DE$2,$AL74:$BH74,"=бартер")</f>
        <v>0</v>
      </c>
      <c r="DH70" s="32"/>
      <c r="DI70" s="32">
        <f>SUMIFS($AL70:$BH70,$AL73:$BH73,DE$2,$AL74:$BH74,"=продано")+SUMIFS($AL70:$BH70,$AL73:$BH73,DE$2,$AL74:$BH74,"=подписка")</f>
        <v>0</v>
      </c>
      <c r="DJ70" s="32"/>
      <c r="DL70" s="5">
        <f>SUMIFS($AL70:$BH70,$AL73:$BH73,DK$2)-SUMIFS($AL70:$BH70,$AL73:$BH73,DK$2,$AL74:$BH74,"=бартер")</f>
        <v>0</v>
      </c>
      <c r="DN70" s="32"/>
      <c r="DO70" s="32">
        <f>SUMIFS($AL70:$BH70,$AL73:$BH73,DK$2,$AL74:$BH74,"=продано")+SUMIFS($AL70:$BH70,$AL73:$BH73,DK$2,$AL74:$BH74,"=подписка")</f>
        <v>0</v>
      </c>
      <c r="DP70" s="32"/>
      <c r="DQ70" s="107"/>
    </row>
    <row r="71" ht="15.75" customHeight="1">
      <c r="A71" s="7"/>
      <c r="B71" s="122"/>
      <c r="C71" s="8"/>
      <c r="D71" s="8">
        <f>COUNT(AL72:BH72)</f>
        <v>10</v>
      </c>
      <c r="E71" s="111"/>
      <c r="F71" s="111"/>
      <c r="G71" s="111"/>
      <c r="H71" s="122"/>
      <c r="I71" s="10"/>
      <c r="J71" s="10">
        <f>COUNTIFS(AL74:BH74,"=продано")</f>
        <v>0</v>
      </c>
      <c r="K71" s="111"/>
      <c r="L71" s="111"/>
      <c r="M71" s="111"/>
      <c r="N71" s="122"/>
      <c r="O71" s="11">
        <f>COUNTIFS(AL74:BH74,"=бартер")</f>
        <v>0</v>
      </c>
      <c r="P71" s="111"/>
      <c r="Q71" s="111"/>
      <c r="R71" s="122"/>
      <c r="S71" s="12"/>
      <c r="T71" s="12">
        <f>COUNTIFS(AL74:BH74,"=скрыто")</f>
        <v>0</v>
      </c>
      <c r="U71" s="111"/>
      <c r="V71" s="111"/>
      <c r="W71" s="111"/>
      <c r="X71" s="122"/>
      <c r="Y71" s="13"/>
      <c r="Z71" s="13">
        <f>COUNTIFS(AL74:BH74,"=аванс")</f>
        <v>0</v>
      </c>
      <c r="AA71" s="122"/>
      <c r="AB71" s="8"/>
      <c r="AC71" s="8">
        <f>COUNTIFS(AL74:BH74,"=Бронь")</f>
        <v>0</v>
      </c>
      <c r="AD71" s="122"/>
      <c r="AE71" s="14"/>
      <c r="AF71" s="14">
        <f>COUNTIFS(AL74:BH74,"=подписка")</f>
        <v>0</v>
      </c>
      <c r="AG71" s="122"/>
      <c r="AH71" s="122"/>
      <c r="AI71" s="122"/>
      <c r="AJ71" s="37"/>
      <c r="AK71" s="3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L71" s="32"/>
      <c r="BM71" s="32"/>
      <c r="BN71" s="32"/>
      <c r="BR71" s="32"/>
      <c r="BS71" s="32"/>
      <c r="BT71" s="32"/>
      <c r="BX71" s="32"/>
      <c r="BY71" s="32"/>
      <c r="BZ71" s="32"/>
      <c r="CD71" s="32"/>
      <c r="CE71" s="32"/>
      <c r="CF71" s="32"/>
      <c r="CJ71" s="32"/>
      <c r="CK71" s="32"/>
      <c r="CL71" s="32"/>
      <c r="CP71" s="32"/>
      <c r="CQ71" s="32"/>
      <c r="CR71" s="32"/>
      <c r="CV71" s="32"/>
      <c r="CW71" s="32"/>
      <c r="CX71" s="32"/>
      <c r="DB71" s="32"/>
      <c r="DC71" s="32"/>
      <c r="DD71" s="32"/>
      <c r="DH71" s="32"/>
      <c r="DI71" s="32"/>
      <c r="DJ71" s="32"/>
      <c r="DN71" s="32"/>
      <c r="DO71" s="32"/>
      <c r="DP71" s="32"/>
      <c r="DQ71" s="107"/>
    </row>
    <row r="72" ht="15.75" customHeight="1">
      <c r="A72" s="7"/>
      <c r="B72" s="122"/>
      <c r="C72" s="8">
        <f>SUM(AL72:BH72)</f>
        <v>60000</v>
      </c>
      <c r="D72" s="8"/>
      <c r="E72" s="111"/>
      <c r="F72" s="111"/>
      <c r="G72" s="111"/>
      <c r="H72" s="122"/>
      <c r="I72" s="10">
        <f>SUMIFS(AL72:BH72,AL74:BH74,"=продано")</f>
        <v>0</v>
      </c>
      <c r="J72" s="10"/>
      <c r="K72" s="111"/>
      <c r="L72" s="111"/>
      <c r="M72" s="111"/>
      <c r="N72" s="122"/>
      <c r="O72" s="11"/>
      <c r="P72" s="111"/>
      <c r="Q72" s="111"/>
      <c r="R72" s="122"/>
      <c r="S72" s="12">
        <f>SUMIFS(AL72:BH72,AL74:BH74,"=скрыто")</f>
        <v>0</v>
      </c>
      <c r="T72" s="12"/>
      <c r="U72" s="111"/>
      <c r="V72" s="111"/>
      <c r="W72" s="111"/>
      <c r="X72" s="122"/>
      <c r="Y72" s="13">
        <f>SUMIFS(AL72:BH72,AL74:BH74,"=аванс")</f>
        <v>0</v>
      </c>
      <c r="Z72" s="13"/>
      <c r="AA72" s="122"/>
      <c r="AB72" s="8">
        <f>SUMIFS(AL72:BH72,AL74:BH74,"=Бронь")</f>
        <v>0</v>
      </c>
      <c r="AC72" s="8"/>
      <c r="AD72" s="122"/>
      <c r="AE72" s="14">
        <f>SUMIFS(AL72:BH72,AL74:BH74,"=подписка")</f>
        <v>0</v>
      </c>
      <c r="AF72" s="14"/>
      <c r="AG72" s="122"/>
      <c r="AH72" s="122"/>
      <c r="AI72" s="122"/>
      <c r="AJ72" s="37"/>
      <c r="AK72" s="63" t="s">
        <v>80</v>
      </c>
      <c r="AL72" s="94">
        <v>6000.0</v>
      </c>
      <c r="AM72" s="94">
        <v>6000.0</v>
      </c>
      <c r="AN72" s="94">
        <v>6000.0</v>
      </c>
      <c r="AO72" s="94">
        <v>6000.0</v>
      </c>
      <c r="AP72" s="94">
        <v>6000.0</v>
      </c>
      <c r="AQ72" s="94">
        <v>6000.0</v>
      </c>
      <c r="AR72" s="94">
        <v>6000.0</v>
      </c>
      <c r="AS72" s="94">
        <v>6000.0</v>
      </c>
      <c r="AT72" s="94">
        <v>6000.0</v>
      </c>
      <c r="AU72" s="94">
        <v>6000.0</v>
      </c>
      <c r="AV72" s="94"/>
      <c r="AW72" s="94"/>
      <c r="AX72" s="94"/>
      <c r="AY72" s="94"/>
      <c r="AZ72" s="94"/>
      <c r="BA72" s="94"/>
      <c r="BB72" s="123"/>
      <c r="BC72" s="123"/>
      <c r="BD72" s="123"/>
      <c r="BE72" s="49"/>
      <c r="BF72" s="49"/>
      <c r="BG72" s="49"/>
      <c r="BH72" s="49"/>
      <c r="BI72" s="5">
        <f>SUMIFS($AL72:$BH72,$AL73:$BH73,BI$2)-SUMIFS($AL72:$BH72,$AL73:$BH73,BI$2,$AL74:$BH74,"=бартер")</f>
        <v>0</v>
      </c>
      <c r="BL72" s="32">
        <f>SUMIFS($AL72:$BH72,$AL73:$BH73,BI$2,$AL74:$BH74,"=продано")+SUMIFS($AL72:$BH72,$AL73:$BH73,BI$2,$AL74:$BH74,"=подписка")</f>
        <v>0</v>
      </c>
      <c r="BM72" s="32"/>
      <c r="BN72" s="32"/>
      <c r="BO72" s="5">
        <f>SUMIFS($AL72:$BH72,$AL73:$BH73,BO$2)-SUMIFS($AL72:$BH72,$AL73:$BH73,BO$2,$AL74:$BH74,"=бартер")</f>
        <v>0</v>
      </c>
      <c r="BR72" s="32">
        <f>SUMIFS($AL72:$BH72,$AL73:$BH73,BO$2,$AL74:$BH74,"=продано")+SUMIFS($AL72:$BH72,$AL73:$BH73,BO$2,$AL74:$BH74,"=подписка")</f>
        <v>0</v>
      </c>
      <c r="BS72" s="32"/>
      <c r="BT72" s="32"/>
      <c r="BU72" s="5">
        <f>SUMIFS($AL72:$BH72,$AL73:$BH73,BU$2)-SUMIFS($AL72:$BH72,$AL73:$BH73,BU$2,$AL74:$BH74,"=бартер")</f>
        <v>0</v>
      </c>
      <c r="BX72" s="32">
        <f>SUMIFS($AL72:$BH72,$AL73:$BH73,BU$2,$AL74:$BH74,"=продано")+SUMIFS($AL72:$BH72,$AL73:$BH73,BU$2,$AL74:$BH74,"=подписка")</f>
        <v>0</v>
      </c>
      <c r="BY72" s="32"/>
      <c r="BZ72" s="32"/>
      <c r="CA72" s="5">
        <f>SUMIFS($AL72:$BH72,$AL73:$BH73,CA$2)-SUMIFS($AL72:$BH72,$AL73:$BH73,CA$2,$AL74:$BH74,"=бартер")</f>
        <v>0</v>
      </c>
      <c r="CD72" s="32">
        <f>SUMIFS($AL72:$BH72,$AL73:$BH73,CA$2,$AL74:$BH74,"=продано")+SUMIFS($AL72:$BH72,$AL73:$BH73,CA$2,$AL74:$BH74,"=подписка")</f>
        <v>0</v>
      </c>
      <c r="CE72" s="32"/>
      <c r="CF72" s="32"/>
      <c r="CG72" s="5">
        <f>SUMIFS($AL72:$BH72,$AL73:$BH73,CG$2)-SUMIFS($AL72:$BH72,$AL73:$BH73,CG$2,$AL74:$BH74,"=бартер")</f>
        <v>0</v>
      </c>
      <c r="CJ72" s="32">
        <f>SUMIFS($AL72:$BH72,$AL73:$BH73,CG$2,$AL74:$BH74,"=продано")+SUMIFS($AL72:$BH72,$AL73:$BH73,CG$2,$AL74:$BH74,"=подписка")</f>
        <v>0</v>
      </c>
      <c r="CK72" s="32"/>
      <c r="CL72" s="32"/>
      <c r="CM72" s="5">
        <f>SUMIFS($AL72:$BH72,$AL73:$BH73,CM$2)-SUMIFS($AL72:$BH72,$AL73:$BH73,CM$2,$AL74:$BH74,"=бартер")</f>
        <v>0</v>
      </c>
      <c r="CP72" s="32">
        <f>SUMIFS($AL72:$BH72,$AL73:$BH73,CM$2,$AL74:$BH74,"=продано")+SUMIFS($AL72:$BH72,$AL73:$BH73,CM$2,$AL74:$BH74,"=подписка")</f>
        <v>0</v>
      </c>
      <c r="CQ72" s="32"/>
      <c r="CR72" s="32"/>
      <c r="CS72" s="5">
        <f>SUMIFS($AL72:$BH72,$AL73:$BH73,CS$2)-SUMIFS($AL72:$BH72,$AL73:$BH73,CS$2,$AL74:$BH74,"=бартер")</f>
        <v>0</v>
      </c>
      <c r="CV72" s="32">
        <f>SUMIFS($AL72:$BH72,$AL73:$BH73,CS$2,$AL74:$BH74,"=продано")+SUMIFS($AL72:$BH72,$AL73:$BH73,CS$2,$AL74:$BH74,"=подписка")</f>
        <v>0</v>
      </c>
      <c r="CW72" s="32"/>
      <c r="CX72" s="32"/>
      <c r="CY72" s="5">
        <f>SUMIFS($AL72:$BH72,$AL73:$BH73,CY$2)-SUMIFS($AL72:$BH72,$AL73:$BH73,CY$2,$AL74:$BH74,"=бартер")</f>
        <v>0</v>
      </c>
      <c r="DB72" s="32">
        <f>SUMIFS($AL72:$BH72,$AL73:$BH73,CY$2,$AL74:$BH74,"=продано")+SUMIFS($AL72:$BH72,$AL73:$BH73,CY$2,$AL74:$BH74,"=подписка")</f>
        <v>0</v>
      </c>
      <c r="DC72" s="32"/>
      <c r="DD72" s="32"/>
      <c r="DE72" s="5">
        <f>SUMIFS($AL72:$BH72,$AL73:$BH73,DE$2)-SUMIFS($AL72:$BH72,$AL73:$BH73,DE$2,$AL74:$BH74,"=бартер")</f>
        <v>0</v>
      </c>
      <c r="DH72" s="32">
        <f>SUMIFS($AL72:$BH72,$AL73:$BH73,DE$2,$AL74:$BH74,"=продано")+SUMIFS($AL72:$BH72,$AL73:$BH73,DE$2,$AL74:$BH74,"=подписка")</f>
        <v>0</v>
      </c>
      <c r="DI72" s="32"/>
      <c r="DJ72" s="32"/>
      <c r="DK72" s="5">
        <f>SUMIFS($AL72:$BH72,$AL73:$BH73,DK$2)-SUMIFS($AL72:$BH72,$AL73:$BH73,DK$2,$AL74:$BH74,"=бартер")</f>
        <v>60000</v>
      </c>
      <c r="DN72" s="32">
        <f>SUMIFS($AL72:$BH72,$AL73:$BH73,DK$2,$AL74:$BH74,"=продано")+SUMIFS($AL72:$BH72,$AL73:$BH73,DK$2,$AL74:$BH74,"=подписка")</f>
        <v>0</v>
      </c>
      <c r="DO72" s="32"/>
      <c r="DP72" s="32"/>
      <c r="DQ72" s="107"/>
    </row>
    <row r="73" ht="15.75" customHeight="1">
      <c r="A73" s="7"/>
      <c r="B73" s="122"/>
      <c r="C73" s="8"/>
      <c r="D73" s="8"/>
      <c r="E73" s="111"/>
      <c r="F73" s="111"/>
      <c r="G73" s="111"/>
      <c r="H73" s="122"/>
      <c r="I73" s="10"/>
      <c r="J73" s="10"/>
      <c r="K73" s="111"/>
      <c r="L73" s="111"/>
      <c r="M73" s="111"/>
      <c r="N73" s="122"/>
      <c r="O73" s="11"/>
      <c r="P73" s="111"/>
      <c r="Q73" s="111"/>
      <c r="R73" s="122"/>
      <c r="S73" s="12"/>
      <c r="T73" s="12"/>
      <c r="U73" s="111"/>
      <c r="V73" s="111"/>
      <c r="W73" s="111"/>
      <c r="X73" s="122"/>
      <c r="Y73" s="13"/>
      <c r="Z73" s="13"/>
      <c r="AA73" s="122"/>
      <c r="AB73" s="8"/>
      <c r="AC73" s="8"/>
      <c r="AD73" s="122"/>
      <c r="AE73" s="14"/>
      <c r="AF73" s="14"/>
      <c r="AG73" s="122"/>
      <c r="AH73" s="122"/>
      <c r="AI73" s="122"/>
      <c r="AJ73" s="37"/>
      <c r="AK73" s="50"/>
      <c r="AL73" s="55" t="s">
        <v>38</v>
      </c>
      <c r="AM73" s="55" t="s">
        <v>38</v>
      </c>
      <c r="AN73" s="55" t="s">
        <v>38</v>
      </c>
      <c r="AO73" s="55" t="s">
        <v>38</v>
      </c>
      <c r="AP73" s="55" t="s">
        <v>38</v>
      </c>
      <c r="AQ73" s="55" t="s">
        <v>38</v>
      </c>
      <c r="AR73" s="55" t="s">
        <v>38</v>
      </c>
      <c r="AS73" s="55" t="s">
        <v>38</v>
      </c>
      <c r="AT73" s="55" t="s">
        <v>38</v>
      </c>
      <c r="AU73" s="55" t="s">
        <v>38</v>
      </c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K73" s="5">
        <f>COUNTIFS($AL73:$BH73,BI$2)-COUNTIFS($AL73:$BH73,BI$2,$AL74:$BH74,"=бартер")</f>
        <v>0</v>
      </c>
      <c r="BL73" s="32"/>
      <c r="BM73" s="32"/>
      <c r="BN73" s="32">
        <f>COUNTIFS($AL73:$BH73,BI$2,$AL74:$BH74,"=продано")+COUNTIFS($AL73:$BH73,BI$2,$AL74:$BH74,"=подписка")</f>
        <v>0</v>
      </c>
      <c r="BQ73" s="5">
        <f>COUNTIFS($AL73:$BH73,BO$2)-COUNTIFS($AL73:$BH73,BO$2,$AL74:$BH74,"=бартер")</f>
        <v>0</v>
      </c>
      <c r="BR73" s="32"/>
      <c r="BS73" s="32"/>
      <c r="BT73" s="32">
        <f>COUNTIFS($AL73:$BH73,BO$2,$AL74:$BH74,"=продано")+COUNTIFS($AL73:$BH73,BO$2,$AL74:$BH74,"=подписка")</f>
        <v>0</v>
      </c>
      <c r="BW73" s="5">
        <f>COUNTIFS($AL73:$BH73,BU$2)-COUNTIFS($AL73:$BH73,BU$2,$AL74:$BH74,"=бартер")</f>
        <v>0</v>
      </c>
      <c r="BX73" s="32"/>
      <c r="BY73" s="32"/>
      <c r="BZ73" s="32">
        <f>COUNTIFS($AL73:$BH73,BU$2,$AL74:$BH74,"=продано")+COUNTIFS($AL73:$BH73,BU$2,$AL74:$BH74,"=подписка")</f>
        <v>0</v>
      </c>
      <c r="CC73" s="5">
        <f>COUNTIFS($AL73:$BH73,CA$2)-COUNTIFS($AL73:$BH73,CA$2,$AL74:$BH74,"=бартер")</f>
        <v>0</v>
      </c>
      <c r="CD73" s="32"/>
      <c r="CE73" s="32"/>
      <c r="CF73" s="32">
        <f>COUNTIFS($AL73:$BH73,CA$2,$AL74:$BH74,"=продано")+COUNTIFS($AL73:$BH73,CA$2,$AL74:$BH74,"=подписка")</f>
        <v>0</v>
      </c>
      <c r="CI73" s="5">
        <f>COUNTIFS($AL73:$BH73,CG$2)-COUNTIFS($AL73:$BH73,CG$2,$AL74:$BH74,"=бартер")</f>
        <v>0</v>
      </c>
      <c r="CJ73" s="32"/>
      <c r="CK73" s="32"/>
      <c r="CL73" s="32">
        <f>COUNTIFS($AL73:$BH73,CG$2,$AL74:$BH74,"=продано")+COUNTIFS($AL73:$BH73,CG$2,$AL74:$BH74,"=подписка")</f>
        <v>0</v>
      </c>
      <c r="CO73" s="5">
        <f>COUNTIFS($AL73:$BH73,CM$2)-COUNTIFS($AL73:$BH73,CM$2,$AL74:$BH74,"=бартер")</f>
        <v>0</v>
      </c>
      <c r="CP73" s="32"/>
      <c r="CQ73" s="32"/>
      <c r="CR73" s="32">
        <f>COUNTIFS($AL73:$BH73,CM$2,$AL74:$BH74,"=продано")+COUNTIFS($AL73:$BH73,CM$2,$AL74:$BH74,"=подписка")</f>
        <v>0</v>
      </c>
      <c r="CU73" s="5">
        <f>COUNTIFS($AL73:$BH73,CS$2)-COUNTIFS($AL73:$BH73,CS$2,$AL74:$BH74,"=бартер")</f>
        <v>0</v>
      </c>
      <c r="CV73" s="32"/>
      <c r="CW73" s="32"/>
      <c r="CX73" s="32">
        <f>COUNTIFS($AL73:$BH73,CS$2,$AL74:$BH74,"=продано")+COUNTIFS($AL73:$BH73,CS$2,$AL74:$BH74,"=подписка")</f>
        <v>0</v>
      </c>
      <c r="DA73" s="5">
        <f>COUNTIFS($AL73:$BH73,CY$2)-COUNTIFS($AL73:$BH73,CY$2,$AL74:$BH74,"=бартер")</f>
        <v>0</v>
      </c>
      <c r="DB73" s="32"/>
      <c r="DC73" s="32"/>
      <c r="DD73" s="32">
        <f>COUNTIFS($AL73:$BH73,CY$2,$AL74:$BH74,"=продано")+COUNTIFS($AL73:$BH73,CY$2,$AL74:$BH74,"=подписка")</f>
        <v>0</v>
      </c>
      <c r="DG73" s="5">
        <f>COUNTIFS($AL73:$BH73,DE$2)-COUNTIFS($AL73:$BH73,DE$2,$AL74:$BH74,"=бартер")</f>
        <v>0</v>
      </c>
      <c r="DH73" s="32"/>
      <c r="DI73" s="32"/>
      <c r="DJ73" s="32">
        <f>COUNTIFS($AL73:$BH73,DE$2,$AL74:$BH74,"=продано")+COUNTIFS($AL73:$BH73,DE$2,$AL74:$BH74,"=подписка")</f>
        <v>0</v>
      </c>
      <c r="DM73" s="5">
        <f>COUNTIFS($AL73:$BH73,DK$2)-COUNTIFS($AL73:$BH73,DK$2,$AL74:$BH74,"=бартер")</f>
        <v>10</v>
      </c>
      <c r="DN73" s="32"/>
      <c r="DO73" s="32"/>
      <c r="DP73" s="32">
        <f>COUNTIFS($AL73:$BH73,DK$2,$AL74:$BH74,"=продано")+COUNTIFS($AL73:$BH73,DK$2,$AL74:$BH74,"=подписка")</f>
        <v>0</v>
      </c>
      <c r="DQ73" s="107"/>
    </row>
    <row r="74" ht="15.75" customHeight="1">
      <c r="A74" s="7"/>
      <c r="B74" s="25"/>
      <c r="C74" s="25"/>
      <c r="D74" s="25"/>
      <c r="E74" s="112"/>
      <c r="F74" s="112"/>
      <c r="G74" s="112"/>
      <c r="H74" s="25"/>
      <c r="I74" s="25"/>
      <c r="J74" s="25"/>
      <c r="K74" s="112"/>
      <c r="L74" s="112"/>
      <c r="M74" s="112"/>
      <c r="N74" s="25"/>
      <c r="O74" s="25"/>
      <c r="P74" s="112"/>
      <c r="Q74" s="112"/>
      <c r="R74" s="25"/>
      <c r="S74" s="25"/>
      <c r="T74" s="25"/>
      <c r="U74" s="112"/>
      <c r="V74" s="112"/>
      <c r="W74" s="112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56"/>
      <c r="AK74" s="50" t="s">
        <v>50</v>
      </c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DQ74" s="107"/>
    </row>
    <row r="75" ht="15.75" hidden="1" customHeight="1">
      <c r="A75" s="7"/>
      <c r="B75" s="8"/>
      <c r="C75" s="8" t="s">
        <v>1</v>
      </c>
      <c r="D75" s="8" t="s">
        <v>2</v>
      </c>
      <c r="E75" s="9"/>
      <c r="F75" s="9"/>
      <c r="G75" s="9"/>
      <c r="H75" s="10"/>
      <c r="I75" s="10" t="s">
        <v>7</v>
      </c>
      <c r="J75" s="10" t="s">
        <v>8</v>
      </c>
      <c r="K75" s="9"/>
      <c r="L75" s="9"/>
      <c r="M75" s="9"/>
      <c r="N75" s="11" t="s">
        <v>12</v>
      </c>
      <c r="O75" s="11" t="s">
        <v>13</v>
      </c>
      <c r="P75" s="9"/>
      <c r="Q75" s="9"/>
      <c r="R75" s="12" t="s">
        <v>16</v>
      </c>
      <c r="S75" s="12" t="s">
        <v>17</v>
      </c>
      <c r="T75" s="12" t="s">
        <v>18</v>
      </c>
      <c r="U75" s="9"/>
      <c r="V75" s="9"/>
      <c r="W75" s="9"/>
      <c r="X75" s="13" t="s">
        <v>21</v>
      </c>
      <c r="Y75" s="13" t="s">
        <v>22</v>
      </c>
      <c r="Z75" s="13" t="s">
        <v>23</v>
      </c>
      <c r="AA75" s="8" t="s">
        <v>24</v>
      </c>
      <c r="AB75" s="8" t="s">
        <v>25</v>
      </c>
      <c r="AC75" s="8" t="s">
        <v>26</v>
      </c>
      <c r="AD75" s="14" t="s">
        <v>27</v>
      </c>
      <c r="AE75" s="14" t="s">
        <v>28</v>
      </c>
      <c r="AF75" s="14" t="s">
        <v>29</v>
      </c>
      <c r="AG75" s="9" t="s">
        <v>30</v>
      </c>
      <c r="AH75" s="9" t="s">
        <v>31</v>
      </c>
      <c r="AI75" s="9" t="s">
        <v>32</v>
      </c>
      <c r="AJ75" s="110" t="s">
        <v>81</v>
      </c>
      <c r="AK75" s="57" t="s">
        <v>82</v>
      </c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L75" s="32"/>
      <c r="BM75" s="32"/>
      <c r="BN75" s="32"/>
      <c r="BR75" s="32"/>
      <c r="BS75" s="32"/>
      <c r="BT75" s="32"/>
      <c r="BX75" s="32"/>
      <c r="BY75" s="32"/>
      <c r="BZ75" s="32"/>
      <c r="CD75" s="32"/>
      <c r="CE75" s="32"/>
      <c r="CF75" s="32"/>
      <c r="CJ75" s="32"/>
      <c r="CK75" s="32"/>
      <c r="CL75" s="32"/>
      <c r="CP75" s="32"/>
      <c r="CQ75" s="32"/>
      <c r="CR75" s="32"/>
      <c r="CV75" s="32"/>
      <c r="CW75" s="32"/>
      <c r="CX75" s="32"/>
      <c r="DB75" s="32"/>
      <c r="DC75" s="32"/>
      <c r="DD75" s="32"/>
      <c r="DH75" s="32"/>
      <c r="DI75" s="32"/>
      <c r="DJ75" s="32"/>
      <c r="DN75" s="32"/>
      <c r="DO75" s="32"/>
      <c r="DP75" s="32"/>
      <c r="DQ75" s="107"/>
    </row>
    <row r="76" ht="15.75" hidden="1" customHeight="1">
      <c r="A76" s="7"/>
      <c r="B76" s="122"/>
      <c r="C76" s="8"/>
      <c r="D76" s="8"/>
      <c r="E76" s="111"/>
      <c r="F76" s="111"/>
      <c r="G76" s="111"/>
      <c r="H76" s="122"/>
      <c r="I76" s="10"/>
      <c r="J76" s="10"/>
      <c r="K76" s="111"/>
      <c r="L76" s="111"/>
      <c r="M76" s="111"/>
      <c r="N76" s="122"/>
      <c r="O76" s="11"/>
      <c r="P76" s="111"/>
      <c r="Q76" s="111"/>
      <c r="R76" s="122"/>
      <c r="S76" s="12"/>
      <c r="T76" s="12"/>
      <c r="U76" s="111"/>
      <c r="V76" s="111"/>
      <c r="W76" s="111"/>
      <c r="X76" s="122"/>
      <c r="Y76" s="13"/>
      <c r="Z76" s="13"/>
      <c r="AA76" s="122"/>
      <c r="AB76" s="8"/>
      <c r="AC76" s="8"/>
      <c r="AD76" s="122"/>
      <c r="AE76" s="14"/>
      <c r="AF76" s="14"/>
      <c r="AG76" s="122"/>
      <c r="AH76" s="122"/>
      <c r="AI76" s="122"/>
      <c r="AJ76" s="37"/>
      <c r="AK76" s="38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J76" s="5">
        <f>SUMIFS($AL76:$BH76,$AL79:$BH79,BI$2)-SUMIFS($AL76:$BH76,$AL79:$BH79,BI$2,$AL80:$BH80,"=бартер")</f>
        <v>0</v>
      </c>
      <c r="BL76" s="32"/>
      <c r="BM76" s="32">
        <f>SUMIFS($AL76:$BH76,$AL79:$BH79,BI$2,$AL80:$BH80,"=продано")+SUMIFS($AL76:$BH76,$AL79:$BH79,BI$2,$AL80:$BH80,"=подписка")</f>
        <v>0</v>
      </c>
      <c r="BN76" s="32"/>
      <c r="BP76" s="5">
        <f>SUMIFS($AL76:$BH76,$AL79:$BH79,BO$2)-SUMIFS($AL76:$BH76,$AL79:$BH79,BO$2,$AL80:$BH80,"=бартер")</f>
        <v>0</v>
      </c>
      <c r="BR76" s="32"/>
      <c r="BS76" s="32">
        <f>SUMIFS($AL76:$BH76,$AL79:$BH79,BO$2,$AL80:$BH80,"=продано")+SUMIFS($AL76:$BH76,$AL79:$BH79,BO$2,$AL80:$BH80,"=подписка")</f>
        <v>0</v>
      </c>
      <c r="BT76" s="32"/>
      <c r="BV76" s="5">
        <f>SUMIFS($AL76:$BH76,$AL79:$BH79,BU$2)-SUMIFS($AL76:$BH76,$AL79:$BH79,BU$2,$AL80:$BH80,"=бартер")</f>
        <v>0</v>
      </c>
      <c r="BX76" s="32"/>
      <c r="BY76" s="32">
        <f>SUMIFS($AL76:$BH76,$AL79:$BH79,BU$2,$AL80:$BH80,"=продано")+SUMIFS($AL76:$BH76,$AL79:$BH79,BU$2,$AL80:$BH80,"=подписка")</f>
        <v>0</v>
      </c>
      <c r="BZ76" s="32"/>
      <c r="CB76" s="5">
        <f>SUMIFS($AL76:$BH76,$AL79:$BH79,CA$2)-SUMIFS($AL76:$BH76,$AL79:$BH79,CA$2,$AL80:$BH80,"=бартер")</f>
        <v>0</v>
      </c>
      <c r="CD76" s="32"/>
      <c r="CE76" s="32">
        <f>SUMIFS($AL76:$BH76,$AL79:$BH79,CA$2,$AL80:$BH80,"=продано")+SUMIFS($AL76:$BH76,$AL79:$BH79,CA$2,$AL80:$BH80,"=подписка")</f>
        <v>0</v>
      </c>
      <c r="CF76" s="32"/>
      <c r="CH76" s="5">
        <f>SUMIFS($AL76:$BH76,$AL79:$BH79,CG$2)-SUMIFS($AL76:$BH76,$AL79:$BH79,CG$2,$AL80:$BH80,"=бартер")</f>
        <v>0</v>
      </c>
      <c r="CJ76" s="32"/>
      <c r="CK76" s="32">
        <f>SUMIFS($AL76:$BH76,$AL79:$BH79,CG$2,$AL80:$BH80,"=продано")+SUMIFS($AL76:$BH76,$AL79:$BH79,CG$2,$AL80:$BH80,"=подписка")</f>
        <v>0</v>
      </c>
      <c r="CL76" s="32"/>
      <c r="CN76" s="5">
        <f>SUMIFS($AL76:$BH76,$AL79:$BH79,CM$2)-SUMIFS($AL76:$BH76,$AL79:$BH79,CM$2,$AL80:$BH80,"=бартер")</f>
        <v>0</v>
      </c>
      <c r="CP76" s="32"/>
      <c r="CQ76" s="32">
        <f>SUMIFS($AL76:$BH76,$AL79:$BH79,CM$2,$AL80:$BH80,"=продано")+SUMIFS($AL76:$BH76,$AL79:$BH79,CM$2,$AL80:$BH80,"=подписка")</f>
        <v>0</v>
      </c>
      <c r="CR76" s="32"/>
      <c r="CT76" s="5">
        <f>SUMIFS($AL76:$BH76,$AL79:$BH79,CS$2)-SUMIFS($AL76:$BH76,$AL79:$BH79,CS$2,$AL80:$BH80,"=бартер")</f>
        <v>0</v>
      </c>
      <c r="CV76" s="32"/>
      <c r="CW76" s="32">
        <f>SUMIFS($AL76:$BH76,$AL79:$BH79,CS$2,$AL80:$BH80,"=продано")+SUMIFS($AL76:$BH76,$AL79:$BH79,CS$2,$AL80:$BH80,"=подписка")</f>
        <v>0</v>
      </c>
      <c r="CX76" s="32"/>
      <c r="CZ76" s="5">
        <f>SUMIFS($AL76:$BH76,$AL79:$BH79,CY$2)-SUMIFS($AL76:$BH76,$AL79:$BH79,CY$2,$AL80:$BH80,"=бартер")</f>
        <v>0</v>
      </c>
      <c r="DB76" s="32"/>
      <c r="DC76" s="32">
        <f>SUMIFS($AL76:$BH76,$AL79:$BH79,CY$2,$AL80:$BH80,"=продано")+SUMIFS($AL76:$BH76,$AL79:$BH79,CY$2,$AL80:$BH80,"=подписка")</f>
        <v>0</v>
      </c>
      <c r="DD76" s="32"/>
      <c r="DF76" s="5">
        <f>SUMIFS($AL76:$BH76,$AL79:$BH79,DE$2)-SUMIFS($AL76:$BH76,$AL79:$BH79,DE$2,$AL80:$BH80,"=бартер")</f>
        <v>0</v>
      </c>
      <c r="DH76" s="32"/>
      <c r="DI76" s="32">
        <f>SUMIFS($AL76:$BH76,$AL79:$BH79,DE$2,$AL80:$BH80,"=продано")+SUMIFS($AL76:$BH76,$AL79:$BH79,DE$2,$AL80:$BH80,"=подписка")</f>
        <v>0</v>
      </c>
      <c r="DJ76" s="32"/>
      <c r="DL76" s="5">
        <f>SUMIFS($AL76:$BH76,$AL79:$BH79,DK$2)-SUMIFS($AL76:$BH76,$AL79:$BH79,DK$2,$AL80:$BH80,"=бартер")</f>
        <v>0</v>
      </c>
      <c r="DN76" s="32"/>
      <c r="DO76" s="32">
        <f>SUMIFS($AL76:$BH76,$AL79:$BH79,DK$2,$AL80:$BH80,"=продано")+SUMIFS($AL76:$BH76,$AL79:$BH79,DK$2,$AL80:$BH80,"=подписка")</f>
        <v>0</v>
      </c>
      <c r="DP76" s="32"/>
      <c r="DQ76" s="107"/>
    </row>
    <row r="77" ht="15.75" hidden="1" customHeight="1">
      <c r="A77" s="7"/>
      <c r="B77" s="122"/>
      <c r="C77" s="8"/>
      <c r="D77" s="8">
        <f>COUNT(AL78:BH78)</f>
        <v>0</v>
      </c>
      <c r="E77" s="111"/>
      <c r="F77" s="111"/>
      <c r="G77" s="111"/>
      <c r="H77" s="122"/>
      <c r="I77" s="10"/>
      <c r="J77" s="10">
        <f>COUNTIFS(AL80:BH80,"=продано")</f>
        <v>0</v>
      </c>
      <c r="K77" s="111"/>
      <c r="L77" s="111"/>
      <c r="M77" s="111"/>
      <c r="N77" s="122"/>
      <c r="O77" s="11">
        <f>COUNTIFS(AL80:BH80,"=бартер")</f>
        <v>0</v>
      </c>
      <c r="P77" s="111"/>
      <c r="Q77" s="111"/>
      <c r="R77" s="122"/>
      <c r="S77" s="12"/>
      <c r="T77" s="12">
        <f>COUNTIFS(AL80:BH80,"=скрыто")</f>
        <v>0</v>
      </c>
      <c r="U77" s="111"/>
      <c r="V77" s="111"/>
      <c r="W77" s="111"/>
      <c r="X77" s="122"/>
      <c r="Y77" s="13"/>
      <c r="Z77" s="13">
        <f>COUNTIFS(AL80:BH80,"=аванс")</f>
        <v>0</v>
      </c>
      <c r="AA77" s="122"/>
      <c r="AB77" s="8"/>
      <c r="AC77" s="8">
        <f>COUNTIFS(AL80:BH80,"=Бронь")</f>
        <v>0</v>
      </c>
      <c r="AD77" s="122"/>
      <c r="AE77" s="14"/>
      <c r="AF77" s="14">
        <f>COUNTIFS(AL80:BH80,"=подписка")</f>
        <v>0</v>
      </c>
      <c r="AG77" s="122"/>
      <c r="AH77" s="122"/>
      <c r="AI77" s="122"/>
      <c r="AJ77" s="37"/>
      <c r="AK77" s="3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L77" s="32"/>
      <c r="BM77" s="32"/>
      <c r="BN77" s="32"/>
      <c r="BR77" s="32"/>
      <c r="BS77" s="32"/>
      <c r="BT77" s="32"/>
      <c r="BX77" s="32"/>
      <c r="BY77" s="32"/>
      <c r="BZ77" s="32"/>
      <c r="CD77" s="32"/>
      <c r="CE77" s="32"/>
      <c r="CF77" s="32"/>
      <c r="CJ77" s="32"/>
      <c r="CK77" s="32"/>
      <c r="CL77" s="32"/>
      <c r="CP77" s="32"/>
      <c r="CQ77" s="32"/>
      <c r="CR77" s="32"/>
      <c r="CV77" s="32"/>
      <c r="CW77" s="32"/>
      <c r="CX77" s="32"/>
      <c r="DB77" s="32"/>
      <c r="DC77" s="32"/>
      <c r="DD77" s="32"/>
      <c r="DH77" s="32"/>
      <c r="DI77" s="32"/>
      <c r="DJ77" s="32"/>
      <c r="DN77" s="32"/>
      <c r="DO77" s="32"/>
      <c r="DP77" s="32"/>
      <c r="DQ77" s="107"/>
    </row>
    <row r="78" ht="15.75" hidden="1" customHeight="1">
      <c r="A78" s="7"/>
      <c r="B78" s="122"/>
      <c r="C78" s="8">
        <f>SUM(AL78:BH78)</f>
        <v>0</v>
      </c>
      <c r="D78" s="8"/>
      <c r="E78" s="111"/>
      <c r="F78" s="111"/>
      <c r="G78" s="111"/>
      <c r="H78" s="122"/>
      <c r="I78" s="10">
        <f>SUMIFS(AL78:BH78,AL80:BH80,"=продано")</f>
        <v>0</v>
      </c>
      <c r="J78" s="10"/>
      <c r="K78" s="111"/>
      <c r="L78" s="111"/>
      <c r="M78" s="111"/>
      <c r="N78" s="122"/>
      <c r="O78" s="11"/>
      <c r="P78" s="111"/>
      <c r="Q78" s="111"/>
      <c r="R78" s="122"/>
      <c r="S78" s="12">
        <f>SUMIFS(AL78:BH78,AL80:BH80,"=скрыто")</f>
        <v>0</v>
      </c>
      <c r="T78" s="12"/>
      <c r="U78" s="111"/>
      <c r="V78" s="111"/>
      <c r="W78" s="111"/>
      <c r="X78" s="122"/>
      <c r="Y78" s="13">
        <f>SUMIFS(AL78:BH78,AL80:BH80,"=аванс")</f>
        <v>0</v>
      </c>
      <c r="Z78" s="13"/>
      <c r="AA78" s="122"/>
      <c r="AB78" s="8">
        <f>SUMIFS(AL78:BH78,AL80:BH80,"=Бронь")</f>
        <v>0</v>
      </c>
      <c r="AC78" s="8"/>
      <c r="AD78" s="122"/>
      <c r="AE78" s="14">
        <f>SUMIFS(AL78:BH78,AL80:BH80,"=подписка")</f>
        <v>0</v>
      </c>
      <c r="AF78" s="14"/>
      <c r="AG78" s="122"/>
      <c r="AH78" s="122"/>
      <c r="AI78" s="122"/>
      <c r="AJ78" s="37"/>
      <c r="AK78" s="38" t="s">
        <v>83</v>
      </c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5">
        <f>SUMIFS($AL78:$BH78,$AL79:$BH79,BI$2)-SUMIFS($AL78:$BH78,$AL79:$BH79,BI$2,$AL80:$BH80,"=бартер")</f>
        <v>0</v>
      </c>
      <c r="BL78" s="32">
        <f>SUMIFS($AL78:$BH78,$AL79:$BH79,BI$2,$AL80:$BH80,"=продано")+SUMIFS($AL78:$BH78,$AL79:$BH79,BI$2,$AL80:$BH80,"=подписка")</f>
        <v>0</v>
      </c>
      <c r="BM78" s="32"/>
      <c r="BN78" s="32"/>
      <c r="BO78" s="5">
        <f>SUMIFS($AL78:$BH78,$AL79:$BH79,BO$2)-SUMIFS($AL78:$BH78,$AL79:$BH79,BO$2,$AL80:$BH80,"=бартер")</f>
        <v>0</v>
      </c>
      <c r="BR78" s="32">
        <f>SUMIFS($AL78:$BH78,$AL79:$BH79,BO$2,$AL80:$BH80,"=продано")+SUMIFS($AL78:$BH78,$AL79:$BH79,BO$2,$AL80:$BH80,"=подписка")</f>
        <v>0</v>
      </c>
      <c r="BS78" s="32"/>
      <c r="BT78" s="32"/>
      <c r="BU78" s="5">
        <f>SUMIFS($AL78:$BH78,$AL79:$BH79,BU$2)-SUMIFS($AL78:$BH78,$AL79:$BH79,BU$2,$AL80:$BH80,"=бартер")</f>
        <v>0</v>
      </c>
      <c r="BX78" s="32">
        <f>SUMIFS($AL78:$BH78,$AL79:$BH79,BU$2,$AL80:$BH80,"=продано")+SUMIFS($AL78:$BH78,$AL79:$BH79,BU$2,$AL80:$BH80,"=подписка")</f>
        <v>0</v>
      </c>
      <c r="BY78" s="32"/>
      <c r="BZ78" s="32"/>
      <c r="CA78" s="5">
        <f>SUMIFS($AL78:$BH78,$AL79:$BH79,CA$2)-SUMIFS($AL78:$BH78,$AL79:$BH79,CA$2,$AL80:$BH80,"=бартер")</f>
        <v>0</v>
      </c>
      <c r="CD78" s="32">
        <f>SUMIFS($AL78:$BH78,$AL79:$BH79,CA$2,$AL80:$BH80,"=продано")+SUMIFS($AL78:$BH78,$AL79:$BH79,CA$2,$AL80:$BH80,"=подписка")</f>
        <v>0</v>
      </c>
      <c r="CE78" s="32"/>
      <c r="CF78" s="32"/>
      <c r="CG78" s="5">
        <f>SUMIFS($AL78:$BH78,$AL79:$BH79,CG$2)-SUMIFS($AL78:$BH78,$AL79:$BH79,CG$2,$AL80:$BH80,"=бартер")</f>
        <v>0</v>
      </c>
      <c r="CJ78" s="32">
        <f>SUMIFS($AL78:$BH78,$AL79:$BH79,CG$2,$AL80:$BH80,"=продано")+SUMIFS($AL78:$BH78,$AL79:$BH79,CG$2,$AL80:$BH80,"=подписка")</f>
        <v>0</v>
      </c>
      <c r="CK78" s="32"/>
      <c r="CL78" s="32"/>
      <c r="CM78" s="5">
        <f>SUMIFS($AL78:$BH78,$AL79:$BH79,CM$2)-SUMIFS($AL78:$BH78,$AL79:$BH79,CM$2,$AL80:$BH80,"=бартер")</f>
        <v>0</v>
      </c>
      <c r="CP78" s="32">
        <f>SUMIFS($AL78:$BH78,$AL79:$BH79,CM$2,$AL80:$BH80,"=продано")+SUMIFS($AL78:$BH78,$AL79:$BH79,CM$2,$AL80:$BH80,"=подписка")</f>
        <v>0</v>
      </c>
      <c r="CQ78" s="32"/>
      <c r="CR78" s="32"/>
      <c r="CS78" s="5">
        <f>SUMIFS($AL78:$BH78,$AL79:$BH79,CS$2)-SUMIFS($AL78:$BH78,$AL79:$BH79,CS$2,$AL80:$BH80,"=бартер")</f>
        <v>0</v>
      </c>
      <c r="CV78" s="32">
        <f>SUMIFS($AL78:$BH78,$AL79:$BH79,CS$2,$AL80:$BH80,"=продано")+SUMIFS($AL78:$BH78,$AL79:$BH79,CS$2,$AL80:$BH80,"=подписка")</f>
        <v>0</v>
      </c>
      <c r="CW78" s="32"/>
      <c r="CX78" s="32"/>
      <c r="CY78" s="5">
        <f>SUMIFS($AL78:$BH78,$AL79:$BH79,CY$2)-SUMIFS($AL78:$BH78,$AL79:$BH79,CY$2,$AL80:$BH80,"=бартер")</f>
        <v>0</v>
      </c>
      <c r="DB78" s="32">
        <f>SUMIFS($AL78:$BH78,$AL79:$BH79,CY$2,$AL80:$BH80,"=продано")+SUMIFS($AL78:$BH78,$AL79:$BH79,CY$2,$AL80:$BH80,"=подписка")</f>
        <v>0</v>
      </c>
      <c r="DC78" s="32"/>
      <c r="DD78" s="32"/>
      <c r="DE78" s="5">
        <f>SUMIFS($AL78:$BH78,$AL79:$BH79,DE$2)-SUMIFS($AL78:$BH78,$AL79:$BH79,DE$2,$AL80:$BH80,"=бартер")</f>
        <v>0</v>
      </c>
      <c r="DH78" s="32">
        <f>SUMIFS($AL78:$BH78,$AL79:$BH79,DE$2,$AL80:$BH80,"=продано")+SUMIFS($AL78:$BH78,$AL79:$BH79,DE$2,$AL80:$BH80,"=подписка")</f>
        <v>0</v>
      </c>
      <c r="DI78" s="32"/>
      <c r="DJ78" s="32"/>
      <c r="DK78" s="5">
        <f>SUMIFS($AL78:$BH78,$AL79:$BH79,DK$2)-SUMIFS($AL78:$BH78,$AL79:$BH79,DK$2,$AL80:$BH80,"=бартер")</f>
        <v>0</v>
      </c>
      <c r="DN78" s="32">
        <f>SUMIFS($AL78:$BH78,$AL79:$BH79,DK$2,$AL80:$BH80,"=продано")+SUMIFS($AL78:$BH78,$AL79:$BH79,DK$2,$AL80:$BH80,"=подписка")</f>
        <v>0</v>
      </c>
      <c r="DO78" s="32"/>
      <c r="DP78" s="32"/>
      <c r="DQ78" s="107"/>
    </row>
    <row r="79" ht="15.75" hidden="1" customHeight="1">
      <c r="A79" s="7"/>
      <c r="B79" s="122"/>
      <c r="C79" s="8"/>
      <c r="D79" s="8"/>
      <c r="E79" s="111"/>
      <c r="F79" s="111"/>
      <c r="G79" s="111"/>
      <c r="H79" s="122"/>
      <c r="I79" s="10"/>
      <c r="J79" s="10"/>
      <c r="K79" s="111"/>
      <c r="L79" s="111"/>
      <c r="M79" s="111"/>
      <c r="N79" s="122"/>
      <c r="O79" s="11"/>
      <c r="P79" s="111"/>
      <c r="Q79" s="111"/>
      <c r="R79" s="122"/>
      <c r="S79" s="12"/>
      <c r="T79" s="12"/>
      <c r="U79" s="111"/>
      <c r="V79" s="111"/>
      <c r="W79" s="111"/>
      <c r="X79" s="122"/>
      <c r="Y79" s="13"/>
      <c r="Z79" s="13"/>
      <c r="AA79" s="122"/>
      <c r="AB79" s="8"/>
      <c r="AC79" s="8"/>
      <c r="AD79" s="122"/>
      <c r="AE79" s="14"/>
      <c r="AF79" s="14"/>
      <c r="AG79" s="122"/>
      <c r="AH79" s="122"/>
      <c r="AI79" s="122"/>
      <c r="AJ79" s="37"/>
      <c r="AK79" s="50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K79" s="5">
        <f>COUNTIFS($AL79:$BH79,BI$2)-COUNTIFS($AL79:$BH79,BI$2,$AL80:$BH80,"=бартер")</f>
        <v>0</v>
      </c>
      <c r="BL79" s="32"/>
      <c r="BM79" s="32"/>
      <c r="BN79" s="32">
        <f>COUNTIFS($AL79:$BH79,BI$2,$AL80:$BH80,"=продано")+COUNTIFS($AL79:$BH79,BI$2,$AL80:$BH80,"=подписка")</f>
        <v>0</v>
      </c>
      <c r="BQ79" s="5">
        <f>COUNTIFS($AL79:$BH79,BO$2)-COUNTIFS($AL79:$BH79,BO$2,$AL80:$BH80,"=бартер")</f>
        <v>0</v>
      </c>
      <c r="BR79" s="32"/>
      <c r="BS79" s="32"/>
      <c r="BT79" s="32">
        <f>COUNTIFS($AL79:$BH79,BO$2,$AL80:$BH80,"=продано")+COUNTIFS($AL79:$BH79,BO$2,$AL80:$BH80,"=подписка")</f>
        <v>0</v>
      </c>
      <c r="BW79" s="5">
        <f>COUNTIFS($AL79:$BH79,BU$2)-COUNTIFS($AL79:$BH79,BU$2,$AL80:$BH80,"=бартер")</f>
        <v>0</v>
      </c>
      <c r="BX79" s="32"/>
      <c r="BY79" s="32"/>
      <c r="BZ79" s="32">
        <f>COUNTIFS($AL79:$BH79,BU$2,$AL80:$BH80,"=продано")+COUNTIFS($AL79:$BH79,BU$2,$AL80:$BH80,"=подписка")</f>
        <v>0</v>
      </c>
      <c r="CC79" s="5">
        <f>COUNTIFS($AL79:$BH79,CA$2)-COUNTIFS($AL79:$BH79,CA$2,$AL80:$BH80,"=бартер")</f>
        <v>0</v>
      </c>
      <c r="CD79" s="32"/>
      <c r="CE79" s="32"/>
      <c r="CF79" s="32">
        <f>COUNTIFS($AL79:$BH79,CA$2,$AL80:$BH80,"=продано")+COUNTIFS($AL79:$BH79,CA$2,$AL80:$BH80,"=подписка")</f>
        <v>0</v>
      </c>
      <c r="CI79" s="5">
        <f>COUNTIFS($AL79:$BH79,CG$2)-COUNTIFS($AL79:$BH79,CG$2,$AL80:$BH80,"=бартер")</f>
        <v>0</v>
      </c>
      <c r="CJ79" s="32"/>
      <c r="CK79" s="32"/>
      <c r="CL79" s="32">
        <f>COUNTIFS($AL79:$BH79,CG$2,$AL80:$BH80,"=продано")+COUNTIFS($AL79:$BH79,CG$2,$AL80:$BH80,"=подписка")</f>
        <v>0</v>
      </c>
      <c r="CO79" s="5">
        <f>COUNTIFS($AL79:$BH79,CM$2)-COUNTIFS($AL79:$BH79,CM$2,$AL80:$BH80,"=бартер")</f>
        <v>0</v>
      </c>
      <c r="CP79" s="32"/>
      <c r="CQ79" s="32"/>
      <c r="CR79" s="32">
        <f>COUNTIFS($AL79:$BH79,CM$2,$AL80:$BH80,"=продано")+COUNTIFS($AL79:$BH79,CM$2,$AL80:$BH80,"=подписка")</f>
        <v>0</v>
      </c>
      <c r="CU79" s="5">
        <f>COUNTIFS($AL79:$BH79,CS$2)-COUNTIFS($AL79:$BH79,CS$2,$AL80:$BH80,"=бартер")</f>
        <v>0</v>
      </c>
      <c r="CV79" s="32"/>
      <c r="CW79" s="32"/>
      <c r="CX79" s="32">
        <f>COUNTIFS($AL79:$BH79,CS$2,$AL80:$BH80,"=продано")+COUNTIFS($AL79:$BH79,CS$2,$AL80:$BH80,"=подписка")</f>
        <v>0</v>
      </c>
      <c r="DA79" s="5">
        <f>COUNTIFS($AL79:$BH79,CY$2)-COUNTIFS($AL79:$BH79,CY$2,$AL80:$BH80,"=бартер")</f>
        <v>0</v>
      </c>
      <c r="DB79" s="32"/>
      <c r="DC79" s="32"/>
      <c r="DD79" s="32">
        <f>COUNTIFS($AL79:$BH79,CY$2,$AL80:$BH80,"=продано")+COUNTIFS($AL79:$BH79,CY$2,$AL80:$BH80,"=подписка")</f>
        <v>0</v>
      </c>
      <c r="DG79" s="5">
        <f>COUNTIFS($AL79:$BH79,DE$2)-COUNTIFS($AL79:$BH79,DE$2,$AL80:$BH80,"=бартер")</f>
        <v>0</v>
      </c>
      <c r="DH79" s="32"/>
      <c r="DI79" s="32"/>
      <c r="DJ79" s="32">
        <f>COUNTIFS($AL79:$BH79,DE$2,$AL80:$BH80,"=продано")+COUNTIFS($AL79:$BH79,DE$2,$AL80:$BH80,"=подписка")</f>
        <v>0</v>
      </c>
      <c r="DM79" s="5">
        <f>COUNTIFS($AL79:$BH79,DK$2)-COUNTIFS($AL79:$BH79,DK$2,$AL80:$BH80,"=бартер")</f>
        <v>0</v>
      </c>
      <c r="DN79" s="32"/>
      <c r="DO79" s="32"/>
      <c r="DP79" s="32">
        <f>COUNTIFS($AL79:$BH79,DK$2,$AL80:$BH80,"=продано")+COUNTIFS($AL79:$BH79,DK$2,$AL80:$BH80,"=подписка")</f>
        <v>0</v>
      </c>
      <c r="DQ79" s="107"/>
    </row>
    <row r="80" ht="15.75" hidden="1" customHeight="1">
      <c r="A80" s="7"/>
      <c r="B80" s="25"/>
      <c r="C80" s="25"/>
      <c r="D80" s="25"/>
      <c r="E80" s="112"/>
      <c r="F80" s="112"/>
      <c r="G80" s="112"/>
      <c r="H80" s="25"/>
      <c r="I80" s="25"/>
      <c r="J80" s="25"/>
      <c r="K80" s="112"/>
      <c r="L80" s="112"/>
      <c r="M80" s="112"/>
      <c r="N80" s="25"/>
      <c r="O80" s="25"/>
      <c r="P80" s="112"/>
      <c r="Q80" s="112"/>
      <c r="R80" s="25"/>
      <c r="S80" s="25"/>
      <c r="T80" s="25"/>
      <c r="U80" s="112"/>
      <c r="V80" s="112"/>
      <c r="W80" s="112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56"/>
      <c r="AK80" s="50" t="s">
        <v>50</v>
      </c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DQ80" s="107"/>
    </row>
    <row r="81" ht="15.75" customHeight="1">
      <c r="AK81" s="88"/>
    </row>
    <row r="82" ht="15.75" customHeight="1">
      <c r="AK82" s="88"/>
    </row>
    <row r="83" ht="15.75" customHeight="1">
      <c r="AK83" s="88"/>
    </row>
    <row r="84" ht="15.75" customHeight="1">
      <c r="AK84" s="88"/>
    </row>
    <row r="85" ht="15.75" customHeight="1">
      <c r="AK85" s="88"/>
    </row>
    <row r="86" ht="15.75" customHeight="1">
      <c r="AK86" s="88"/>
    </row>
    <row r="87" ht="15.75" customHeight="1">
      <c r="AK87" s="88"/>
    </row>
    <row r="88" ht="15.75" customHeight="1">
      <c r="AK88" s="88"/>
    </row>
    <row r="89" ht="15.75" customHeight="1">
      <c r="AK89" s="88"/>
    </row>
    <row r="90" ht="15.75" customHeight="1">
      <c r="AK90" s="88"/>
    </row>
    <row r="91" ht="15.75" customHeight="1">
      <c r="AK91" s="88"/>
    </row>
    <row r="92" ht="15.75" customHeight="1">
      <c r="AK92" s="88"/>
    </row>
    <row r="93" ht="15.75" customHeight="1">
      <c r="AK93" s="88"/>
    </row>
    <row r="94" ht="15.75" customHeight="1">
      <c r="AK94" s="88"/>
    </row>
    <row r="95" ht="15.75" customHeight="1">
      <c r="AK95" s="88"/>
    </row>
    <row r="96" ht="15.75" customHeight="1">
      <c r="AK96" s="88"/>
    </row>
    <row r="97" ht="15.75" customHeight="1">
      <c r="AK97" s="88"/>
    </row>
    <row r="98" ht="15.75" customHeight="1">
      <c r="AK98" s="88"/>
    </row>
    <row r="99" ht="15.75" customHeight="1">
      <c r="AK99" s="88"/>
    </row>
    <row r="100" ht="15.75" customHeight="1">
      <c r="AK100" s="88"/>
    </row>
    <row r="101" ht="15.75" customHeight="1">
      <c r="AK101" s="88"/>
    </row>
    <row r="102" ht="15.75" customHeight="1">
      <c r="AK102" s="88"/>
    </row>
    <row r="103" ht="15.75" customHeight="1">
      <c r="AK103" s="88"/>
    </row>
    <row r="104" ht="15.75" customHeight="1">
      <c r="AK104" s="88"/>
    </row>
    <row r="105" ht="15.75" customHeight="1">
      <c r="AK105" s="88"/>
    </row>
    <row r="106" ht="15.75" customHeight="1">
      <c r="AK106" s="88"/>
    </row>
    <row r="107" ht="15.75" customHeight="1">
      <c r="AK107" s="88"/>
    </row>
    <row r="108" ht="15.75" customHeight="1">
      <c r="AK108" s="88"/>
    </row>
    <row r="109" ht="15.75" customHeight="1">
      <c r="AK109" s="88"/>
    </row>
    <row r="110" ht="15.75" customHeight="1">
      <c r="AK110" s="88"/>
    </row>
    <row r="111" ht="15.75" customHeight="1">
      <c r="AK111" s="88"/>
    </row>
    <row r="112" ht="15.75" customHeight="1">
      <c r="AK112" s="88"/>
    </row>
    <row r="113" ht="15.75" customHeight="1">
      <c r="AK113" s="88"/>
    </row>
    <row r="114" ht="15.75" customHeight="1">
      <c r="AK114" s="88"/>
    </row>
    <row r="115" ht="15.75" customHeight="1">
      <c r="AK115" s="88"/>
    </row>
    <row r="116" ht="15.75" customHeight="1">
      <c r="AK116" s="88"/>
    </row>
    <row r="117" ht="15.75" customHeight="1">
      <c r="AK117" s="88"/>
    </row>
    <row r="118" ht="15.75" customHeight="1">
      <c r="AK118" s="88"/>
    </row>
    <row r="119" ht="15.75" customHeight="1">
      <c r="AK119" s="88"/>
    </row>
    <row r="120" ht="15.75" customHeight="1">
      <c r="AK120" s="88"/>
    </row>
    <row r="121" ht="15.75" customHeight="1">
      <c r="AK121" s="88"/>
    </row>
    <row r="122" ht="15.75" customHeight="1">
      <c r="AK122" s="88"/>
    </row>
    <row r="123" ht="15.75" customHeight="1">
      <c r="AK123" s="88"/>
    </row>
    <row r="124" ht="15.75" customHeight="1">
      <c r="AK124" s="88"/>
    </row>
    <row r="125" ht="15.75" customHeight="1">
      <c r="AK125" s="88"/>
    </row>
    <row r="126" ht="15.75" customHeight="1">
      <c r="AK126" s="88"/>
    </row>
    <row r="127" ht="15.75" customHeight="1">
      <c r="AK127" s="88"/>
    </row>
    <row r="128" ht="15.75" customHeight="1">
      <c r="AK128" s="88"/>
    </row>
    <row r="129" ht="15.75" customHeight="1">
      <c r="AK129" s="88"/>
    </row>
    <row r="130" ht="15.75" customHeight="1">
      <c r="AK130" s="88"/>
    </row>
    <row r="131" ht="15.75" customHeight="1">
      <c r="AK131" s="88"/>
    </row>
    <row r="132" ht="15.75" customHeight="1">
      <c r="AK132" s="88"/>
    </row>
    <row r="133" ht="15.75" customHeight="1">
      <c r="AK133" s="88"/>
    </row>
    <row r="134" ht="15.75" customHeight="1">
      <c r="AK134" s="88"/>
    </row>
    <row r="135" ht="15.75" customHeight="1">
      <c r="AK135" s="88"/>
    </row>
    <row r="136" ht="15.75" customHeight="1">
      <c r="AK136" s="88"/>
    </row>
    <row r="137" ht="15.75" customHeight="1">
      <c r="AK137" s="88"/>
    </row>
    <row r="138" ht="15.75" customHeight="1">
      <c r="AK138" s="88"/>
    </row>
    <row r="139" ht="15.75" customHeight="1">
      <c r="AK139" s="88"/>
    </row>
    <row r="140" ht="15.75" customHeight="1">
      <c r="AK140" s="88"/>
    </row>
    <row r="141" ht="15.75" customHeight="1">
      <c r="AK141" s="88"/>
    </row>
    <row r="142" ht="15.75" customHeight="1">
      <c r="AK142" s="88"/>
    </row>
    <row r="143" ht="15.75" customHeight="1">
      <c r="AK143" s="88"/>
    </row>
    <row r="144" ht="15.75" customHeight="1">
      <c r="AK144" s="88"/>
    </row>
    <row r="145" ht="15.75" customHeight="1">
      <c r="AK145" s="88"/>
    </row>
    <row r="146" ht="15.75" customHeight="1">
      <c r="AK146" s="88"/>
    </row>
    <row r="147" ht="15.75" customHeight="1">
      <c r="AK147" s="88"/>
    </row>
    <row r="148" ht="15.75" customHeight="1">
      <c r="AK148" s="88"/>
    </row>
    <row r="149" ht="15.75" customHeight="1">
      <c r="AK149" s="88"/>
    </row>
    <row r="150" ht="15.75" customHeight="1">
      <c r="AK150" s="88"/>
    </row>
    <row r="151" ht="15.75" customHeight="1">
      <c r="AK151" s="88"/>
    </row>
    <row r="152" ht="15.75" customHeight="1">
      <c r="AK152" s="88"/>
    </row>
    <row r="153" ht="15.75" customHeight="1">
      <c r="AK153" s="88"/>
    </row>
    <row r="154" ht="15.75" customHeight="1">
      <c r="AK154" s="88"/>
    </row>
    <row r="155" ht="15.75" customHeight="1">
      <c r="AK155" s="88"/>
    </row>
    <row r="156" ht="15.75" customHeight="1">
      <c r="AK156" s="88"/>
    </row>
    <row r="157" ht="15.75" customHeight="1">
      <c r="AK157" s="88"/>
    </row>
    <row r="158" ht="15.75" customHeight="1">
      <c r="AK158" s="88"/>
    </row>
    <row r="159" ht="15.75" customHeight="1">
      <c r="AK159" s="88"/>
    </row>
    <row r="160" ht="15.75" customHeight="1">
      <c r="AK160" s="88"/>
    </row>
    <row r="161" ht="15.75" customHeight="1">
      <c r="AK161" s="88"/>
    </row>
    <row r="162" ht="15.75" customHeight="1">
      <c r="AK162" s="88"/>
    </row>
    <row r="163" ht="15.75" customHeight="1">
      <c r="AK163" s="88"/>
    </row>
    <row r="164" ht="15.75" customHeight="1">
      <c r="AK164" s="88"/>
    </row>
    <row r="165" ht="15.75" customHeight="1">
      <c r="AK165" s="88"/>
    </row>
    <row r="166" ht="15.75" customHeight="1">
      <c r="AK166" s="88"/>
    </row>
    <row r="167" ht="15.75" customHeight="1">
      <c r="AK167" s="88"/>
    </row>
    <row r="168" ht="15.75" customHeight="1">
      <c r="AK168" s="88"/>
    </row>
    <row r="169" ht="15.75" customHeight="1">
      <c r="AK169" s="88"/>
    </row>
    <row r="170" ht="15.75" customHeight="1">
      <c r="AK170" s="88"/>
    </row>
    <row r="171" ht="15.75" customHeight="1">
      <c r="AK171" s="88"/>
    </row>
    <row r="172" ht="15.75" customHeight="1">
      <c r="AK172" s="88"/>
    </row>
    <row r="173" ht="15.75" customHeight="1">
      <c r="AK173" s="88"/>
    </row>
    <row r="174" ht="15.75" customHeight="1">
      <c r="AK174" s="88"/>
    </row>
    <row r="175" ht="15.75" customHeight="1">
      <c r="AK175" s="88"/>
    </row>
    <row r="176" ht="15.75" customHeight="1">
      <c r="AK176" s="88"/>
    </row>
    <row r="177" ht="15.75" customHeight="1">
      <c r="AK177" s="88"/>
    </row>
    <row r="178" ht="15.75" customHeight="1">
      <c r="AK178" s="88"/>
    </row>
    <row r="179" ht="15.75" customHeight="1">
      <c r="AK179" s="88"/>
    </row>
    <row r="180" ht="15.75" customHeight="1">
      <c r="AK180" s="88"/>
    </row>
    <row r="181" ht="15.75" customHeight="1">
      <c r="AK181" s="88"/>
    </row>
    <row r="182" ht="15.75" customHeight="1">
      <c r="AK182" s="88"/>
    </row>
    <row r="183" ht="15.75" customHeight="1">
      <c r="AK183" s="88"/>
    </row>
    <row r="184" ht="15.75" customHeight="1">
      <c r="AK184" s="88"/>
    </row>
    <row r="185" ht="15.75" customHeight="1">
      <c r="AK185" s="88"/>
    </row>
    <row r="186" ht="15.75" customHeight="1">
      <c r="AK186" s="88"/>
    </row>
    <row r="187" ht="15.75" customHeight="1">
      <c r="AK187" s="88"/>
    </row>
    <row r="188" ht="15.75" customHeight="1">
      <c r="AK188" s="88"/>
    </row>
    <row r="189" ht="15.75" customHeight="1">
      <c r="AK189" s="88"/>
    </row>
    <row r="190" ht="15.75" customHeight="1">
      <c r="AK190" s="88"/>
    </row>
    <row r="191" ht="15.75" customHeight="1">
      <c r="AK191" s="88"/>
    </row>
    <row r="192" ht="15.75" customHeight="1">
      <c r="AK192" s="88"/>
    </row>
    <row r="193" ht="15.75" customHeight="1">
      <c r="AK193" s="88"/>
    </row>
    <row r="194" ht="15.75" customHeight="1">
      <c r="AK194" s="88"/>
    </row>
    <row r="195" ht="15.75" customHeight="1">
      <c r="AK195" s="88"/>
    </row>
    <row r="196" ht="15.75" customHeight="1">
      <c r="AK196" s="88"/>
    </row>
    <row r="197" ht="15.75" customHeight="1">
      <c r="AK197" s="88"/>
    </row>
    <row r="198" ht="15.75" customHeight="1">
      <c r="AK198" s="88"/>
    </row>
    <row r="199" ht="15.75" customHeight="1">
      <c r="AK199" s="88"/>
    </row>
    <row r="200" ht="15.75" customHeight="1">
      <c r="AK200" s="88"/>
    </row>
    <row r="201" ht="15.75" customHeight="1">
      <c r="AK201" s="88"/>
    </row>
    <row r="202" ht="15.75" customHeight="1">
      <c r="AK202" s="88"/>
    </row>
    <row r="203" ht="15.75" customHeight="1">
      <c r="AK203" s="88"/>
    </row>
    <row r="204" ht="15.75" customHeight="1">
      <c r="AK204" s="88"/>
    </row>
    <row r="205" ht="15.75" customHeight="1">
      <c r="AK205" s="88"/>
    </row>
    <row r="206" ht="15.75" customHeight="1">
      <c r="AK206" s="88"/>
    </row>
    <row r="207" ht="15.75" customHeight="1">
      <c r="AK207" s="88"/>
    </row>
    <row r="208" ht="15.75" customHeight="1">
      <c r="AK208" s="88"/>
    </row>
    <row r="209" ht="15.75" customHeight="1">
      <c r="AK209" s="88"/>
    </row>
    <row r="210" ht="15.75" customHeight="1">
      <c r="AK210" s="88"/>
    </row>
    <row r="211" ht="15.75" customHeight="1">
      <c r="AK211" s="88"/>
    </row>
    <row r="212" ht="15.75" customHeight="1">
      <c r="AK212" s="88"/>
    </row>
    <row r="213" ht="15.75" customHeight="1">
      <c r="AK213" s="88"/>
    </row>
    <row r="214" ht="15.75" customHeight="1">
      <c r="AK214" s="88"/>
    </row>
    <row r="215" ht="15.75" customHeight="1">
      <c r="AK215" s="88"/>
    </row>
    <row r="216" ht="15.75" customHeight="1">
      <c r="AK216" s="88"/>
    </row>
    <row r="217" ht="15.75" customHeight="1">
      <c r="AK217" s="88"/>
    </row>
    <row r="218" ht="15.75" customHeight="1">
      <c r="AK218" s="88"/>
    </row>
    <row r="219" ht="15.75" customHeight="1">
      <c r="AK219" s="88"/>
    </row>
    <row r="220" ht="15.75" customHeight="1">
      <c r="AK220" s="88"/>
    </row>
    <row r="221" ht="15.75" customHeight="1">
      <c r="AK221" s="88"/>
    </row>
    <row r="222" ht="15.75" customHeight="1">
      <c r="AK222" s="88"/>
    </row>
    <row r="223" ht="15.75" customHeight="1">
      <c r="AK223" s="88"/>
    </row>
    <row r="224" ht="15.75" customHeight="1">
      <c r="AK224" s="88"/>
    </row>
    <row r="225" ht="15.75" customHeight="1">
      <c r="AK225" s="88"/>
    </row>
    <row r="226" ht="15.75" customHeight="1">
      <c r="AK226" s="88"/>
    </row>
    <row r="227" ht="15.75" customHeight="1">
      <c r="AK227" s="88"/>
    </row>
    <row r="228" ht="15.75" customHeight="1">
      <c r="AK228" s="88"/>
    </row>
    <row r="229" ht="15.75" customHeight="1">
      <c r="AK229" s="88"/>
    </row>
    <row r="230" ht="15.75" customHeight="1">
      <c r="AK230" s="88"/>
    </row>
    <row r="231" ht="15.75" customHeight="1">
      <c r="AK231" s="88"/>
    </row>
    <row r="232" ht="15.75" customHeight="1">
      <c r="AK232" s="88"/>
    </row>
    <row r="233" ht="15.75" customHeight="1">
      <c r="AK233" s="88"/>
    </row>
    <row r="234" ht="15.75" customHeight="1">
      <c r="AK234" s="88"/>
    </row>
    <row r="235" ht="15.75" customHeight="1">
      <c r="AK235" s="88"/>
    </row>
    <row r="236" ht="15.75" customHeight="1">
      <c r="AK236" s="88"/>
    </row>
    <row r="237" ht="15.75" customHeight="1">
      <c r="AK237" s="88"/>
    </row>
    <row r="238" ht="15.75" customHeight="1">
      <c r="AK238" s="88"/>
    </row>
    <row r="239" ht="15.75" customHeight="1">
      <c r="AK239" s="88"/>
    </row>
    <row r="240" ht="15.75" customHeight="1">
      <c r="AK240" s="88"/>
    </row>
    <row r="241" ht="15.75" customHeight="1">
      <c r="AK241" s="88"/>
    </row>
    <row r="242" ht="15.75" customHeight="1">
      <c r="AK242" s="88"/>
    </row>
    <row r="243" ht="15.75" customHeight="1">
      <c r="AK243" s="88"/>
    </row>
    <row r="244" ht="15.75" customHeight="1">
      <c r="AK244" s="88"/>
    </row>
    <row r="245" ht="15.75" customHeight="1">
      <c r="AK245" s="88"/>
    </row>
    <row r="246" ht="15.75" customHeight="1">
      <c r="AK246" s="88"/>
    </row>
    <row r="247" ht="15.75" customHeight="1">
      <c r="AK247" s="88"/>
    </row>
    <row r="248" ht="15.75" customHeight="1">
      <c r="AK248" s="88"/>
    </row>
    <row r="249" ht="15.75" customHeight="1">
      <c r="AK249" s="88"/>
    </row>
    <row r="250" ht="15.75" customHeight="1">
      <c r="AK250" s="88"/>
    </row>
    <row r="251" ht="15.75" customHeight="1">
      <c r="AK251" s="88"/>
    </row>
    <row r="252" ht="15.75" customHeight="1">
      <c r="AK252" s="88"/>
    </row>
    <row r="253" ht="15.75" customHeight="1">
      <c r="AK253" s="88"/>
    </row>
    <row r="254" ht="15.75" customHeight="1">
      <c r="AK254" s="88"/>
    </row>
    <row r="255" ht="15.75" customHeight="1">
      <c r="AK255" s="88"/>
    </row>
    <row r="256" ht="15.75" customHeight="1">
      <c r="AK256" s="88"/>
    </row>
    <row r="257" ht="15.75" customHeight="1">
      <c r="AK257" s="88"/>
    </row>
    <row r="258" ht="15.75" customHeight="1">
      <c r="AK258" s="88"/>
    </row>
    <row r="259" ht="15.75" customHeight="1">
      <c r="AK259" s="88"/>
    </row>
    <row r="260" ht="15.75" customHeight="1">
      <c r="AK260" s="88"/>
    </row>
    <row r="261" ht="15.75" customHeight="1">
      <c r="AK261" s="88"/>
    </row>
    <row r="262" ht="15.75" customHeight="1">
      <c r="AK262" s="88"/>
    </row>
    <row r="263" ht="15.75" customHeight="1">
      <c r="AK263" s="88"/>
    </row>
    <row r="264" ht="15.75" customHeight="1">
      <c r="AK264" s="88"/>
    </row>
    <row r="265" ht="15.75" customHeight="1">
      <c r="AK265" s="88"/>
    </row>
    <row r="266" ht="15.75" customHeight="1">
      <c r="AK266" s="88"/>
    </row>
    <row r="267" ht="15.75" customHeight="1">
      <c r="AK267" s="88"/>
    </row>
    <row r="268" ht="15.75" customHeight="1">
      <c r="AK268" s="88"/>
    </row>
    <row r="269" ht="15.75" customHeight="1">
      <c r="AK269" s="88"/>
    </row>
    <row r="270" ht="15.75" customHeight="1">
      <c r="AK270" s="88"/>
    </row>
    <row r="271" ht="15.75" customHeight="1">
      <c r="AK271" s="88"/>
    </row>
    <row r="272" ht="15.75" customHeight="1">
      <c r="AK272" s="88"/>
    </row>
    <row r="273" ht="15.75" customHeight="1">
      <c r="AK273" s="88"/>
    </row>
    <row r="274" ht="15.75" customHeight="1">
      <c r="AK274" s="88"/>
    </row>
    <row r="275" ht="15.75" customHeight="1">
      <c r="AK275" s="88"/>
    </row>
    <row r="276" ht="15.75" customHeight="1">
      <c r="AK276" s="88"/>
    </row>
    <row r="277" ht="15.75" customHeight="1">
      <c r="AK277" s="88"/>
    </row>
    <row r="278" ht="15.75" customHeight="1">
      <c r="AK278" s="88"/>
    </row>
    <row r="279" ht="15.75" customHeight="1">
      <c r="AK279" s="88"/>
    </row>
    <row r="280" ht="15.75" customHeight="1">
      <c r="AK280" s="88"/>
    </row>
  </sheetData>
  <mergeCells count="26">
    <mergeCell ref="CM2:CR2"/>
    <mergeCell ref="CS2:CX2"/>
    <mergeCell ref="CY2:DD2"/>
    <mergeCell ref="DE2:DJ2"/>
    <mergeCell ref="DK2:DP2"/>
    <mergeCell ref="AJ2:AS2"/>
    <mergeCell ref="AT2:AU2"/>
    <mergeCell ref="BI2:BN2"/>
    <mergeCell ref="BO2:BT2"/>
    <mergeCell ref="BU2:BZ2"/>
    <mergeCell ref="CA2:CF2"/>
    <mergeCell ref="CG2:CL2"/>
    <mergeCell ref="AJ36:AJ44"/>
    <mergeCell ref="AJ49:AJ54"/>
    <mergeCell ref="AJ55:AJ60"/>
    <mergeCell ref="AJ61:AJ66"/>
    <mergeCell ref="AJ68:BD68"/>
    <mergeCell ref="AJ69:AJ74"/>
    <mergeCell ref="AJ75:AJ80"/>
    <mergeCell ref="AJ3:AJ8"/>
    <mergeCell ref="AJ9:AJ14"/>
    <mergeCell ref="AJ15:AJ20"/>
    <mergeCell ref="AJ21:AJ26"/>
    <mergeCell ref="AJ27:AJ35"/>
    <mergeCell ref="A31:A39"/>
    <mergeCell ref="AJ48:BD48"/>
  </mergeCells>
  <conditionalFormatting sqref="AS80:AU80">
    <cfRule type="cellIs" dxfId="0" priority="1" operator="equal">
      <formula>0</formula>
    </cfRule>
  </conditionalFormatting>
  <conditionalFormatting sqref="AQ80:AR80">
    <cfRule type="cellIs" dxfId="1" priority="2" operator="equal">
      <formula>0</formula>
    </cfRule>
  </conditionalFormatting>
  <conditionalFormatting sqref="AL7:BH8 AL13:BH14 AL19:BH20 AL25:BH26 AL34:BH35 AL43:BH44 AL53:BH54 AL59:BH60 AL65:BH66 BE68:BH68 AL73:AM74 AO73:AT74 AW73:BH74 AL79:BH80">
    <cfRule type="cellIs" dxfId="2" priority="3" operator="equal">
      <formula>"продано"</formula>
    </cfRule>
  </conditionalFormatting>
  <conditionalFormatting sqref="AL7:BH8 AL13:BH14 AL19:BH20 AL25:BH26 AL34:BH35 AL43:BH44 AL53:BH54 AL59:BH60 AL65:BH66 BE68:BH68 AL73:AM74 AO73:AT74 AW73:BH74 AL79:BH80">
    <cfRule type="cellIs" dxfId="3" priority="4" operator="equal">
      <formula>"аванс"</formula>
    </cfRule>
  </conditionalFormatting>
  <conditionalFormatting sqref="AL7:BH8 AL13:BH14 AL19:BH20 AL25:BH26 AL34:BH35 AL43:BH44 AL53:BH54 AL59:BH60 AL65:BH66 BE68:BH68 AL73:AM74 AO73:AT74 AW73:BH74 AL79:BH80">
    <cfRule type="cellIs" dxfId="4" priority="5" operator="equal">
      <formula>"подписка"</formula>
    </cfRule>
  </conditionalFormatting>
  <conditionalFormatting sqref="AL7:BH8 AL13:BH14 AL19:BH20 AL25:BH26 AL34:BH35 AL43:BH44 AL53:BH54 AL59:BH60 AL65:BH66 BE68:BH68 AL73:AM74 AO73:AT74 AW73:BH74 AL79:BH80">
    <cfRule type="cellIs" dxfId="5" priority="6" operator="equal">
      <formula>"бартер"</formula>
    </cfRule>
  </conditionalFormatting>
  <conditionalFormatting sqref="AL7:BH8 AL13:BH14 AL19:BH20 AL25:BH26 AL34:BH35 AL43:BH44 AL53:BH54 AL59:BH60 AL65:BH66 BE68:BH68 AL73:AM74 AO73:AT74 AW73:BH74 AL79:BH80">
    <cfRule type="cellIs" dxfId="6" priority="7" operator="equal">
      <formula>"скрыто"</formula>
    </cfRule>
  </conditionalFormatting>
  <conditionalFormatting sqref="AL8:BH8 AL14:BH14 AL20:BH20 AL26:BH26 AL35:BH35 AL44:BH44 AL54:BH54 AL60:BH60 AL66:BH66 BE68:BH68 AL74:AM74 AO74:AT74 AW74:BH74 AL80:BH80">
    <cfRule type="cellIs" dxfId="7" priority="8" operator="equal">
      <formula>"Бронь"</formula>
    </cfRule>
  </conditionalFormatting>
  <conditionalFormatting sqref="AN73:AN74">
    <cfRule type="cellIs" dxfId="2" priority="9" operator="equal">
      <formula>"продано"</formula>
    </cfRule>
  </conditionalFormatting>
  <conditionalFormatting sqref="AN73:AN74">
    <cfRule type="cellIs" dxfId="3" priority="10" operator="equal">
      <formula>"аванс"</formula>
    </cfRule>
  </conditionalFormatting>
  <conditionalFormatting sqref="AN73:AN74">
    <cfRule type="cellIs" dxfId="4" priority="11" operator="equal">
      <formula>"подписка"</formula>
    </cfRule>
  </conditionalFormatting>
  <conditionalFormatting sqref="AN73:AN74">
    <cfRule type="cellIs" dxfId="5" priority="12" operator="equal">
      <formula>"бартер"</formula>
    </cfRule>
  </conditionalFormatting>
  <conditionalFormatting sqref="AN73:AN74">
    <cfRule type="cellIs" dxfId="6" priority="13" operator="equal">
      <formula>"скрыто"</formula>
    </cfRule>
  </conditionalFormatting>
  <conditionalFormatting sqref="AN74">
    <cfRule type="cellIs" dxfId="7" priority="14" operator="equal">
      <formula>"Бронь"</formula>
    </cfRule>
  </conditionalFormatting>
  <conditionalFormatting sqref="AU73:AV74">
    <cfRule type="cellIs" dxfId="2" priority="15" operator="equal">
      <formula>"продано"</formula>
    </cfRule>
  </conditionalFormatting>
  <conditionalFormatting sqref="AU73:AV74">
    <cfRule type="cellIs" dxfId="3" priority="16" operator="equal">
      <formula>"аванс"</formula>
    </cfRule>
  </conditionalFormatting>
  <conditionalFormatting sqref="AU73:AV74">
    <cfRule type="cellIs" dxfId="4" priority="17" operator="equal">
      <formula>"подписка"</formula>
    </cfRule>
  </conditionalFormatting>
  <conditionalFormatting sqref="AU73:AV74">
    <cfRule type="cellIs" dxfId="5" priority="18" operator="equal">
      <formula>"бартер"</formula>
    </cfRule>
  </conditionalFormatting>
  <conditionalFormatting sqref="AU73:AV74">
    <cfRule type="cellIs" dxfId="6" priority="19" operator="equal">
      <formula>"скрыто"</formula>
    </cfRule>
  </conditionalFormatting>
  <conditionalFormatting sqref="AU74:AV74">
    <cfRule type="cellIs" dxfId="7" priority="20" operator="equal">
      <formula>"Бронь"</formula>
    </cfRule>
  </conditionalFormatting>
  <dataValidations>
    <dataValidation type="list" allowBlank="1" sqref="AL7:BH8 AL13:BH14 AL19:BH20 AL25:BH26 AL34:BH35 AL43:BH44 AL53:BH54 AL59:BH60 AL65:BH66 AL73:BH74 AL79:BH80">
      <formula1>#REF!</formula1>
    </dataValidation>
  </dataValidations>
  <printOptions horizontalCentered="1" verticalCentered="1"/>
  <pageMargins bottom="0.19685039370078738" footer="0.0" header="0.0" left="0.19685039370078738" right="0.19685039370078738" top="0.19685039370078738"/>
  <pageSetup paperSize="9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