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Precios!$D$1:$F$38</definedName>
  </definedNames>
  <calcPr/>
</workbook>
</file>

<file path=xl/sharedStrings.xml><?xml version="1.0" encoding="utf-8"?>
<sst xmlns="http://schemas.openxmlformats.org/spreadsheetml/2006/main" count="344" uniqueCount="142">
  <si>
    <t>Nº</t>
  </si>
  <si>
    <t>AVAILABILITY</t>
  </si>
  <si>
    <t>TYPE</t>
  </si>
  <si>
    <t>MODEL</t>
  </si>
  <si>
    <t>BEDS</t>
  </si>
  <si>
    <t>BATHS</t>
  </si>
  <si>
    <t>TOTAL BUILT</t>
  </si>
  <si>
    <t>PLOT SIZE</t>
  </si>
  <si>
    <t>SOLARIUM</t>
  </si>
  <si>
    <t>BASEMENT</t>
  </si>
  <si>
    <t>SPECIAL FEATURE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</si>
  <si>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</si>
  <si>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</si>
  <si>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</si>
  <si>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</si>
  <si>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</si>
  <si>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</si>
  <si>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</si>
  <si>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01</t>
  </si>
  <si>
    <t>AVAILABLE</t>
  </si>
  <si>
    <t>DETACHED VILLA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</si>
  <si>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</si>
  <si>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157 m²</t>
  </si>
  <si>
    <t>328,69 m²</t>
  </si>
  <si>
    <t>60 m²</t>
  </si>
  <si>
    <t>87,5 m²</t>
  </si>
  <si>
    <t>CORNER PLOT
LARGE PLOT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</si>
  <si>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</si>
  <si>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02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</si>
  <si>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</si>
  <si>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304,92 m²</t>
  </si>
  <si>
    <t>—</t>
  </si>
  <si>
    <t>03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</si>
  <si>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</si>
  <si>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207 m²</t>
  </si>
  <si>
    <t>304,56 m²</t>
  </si>
  <si>
    <t>83 m²</t>
  </si>
  <si>
    <t>113,5 m²</t>
  </si>
  <si>
    <t>04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</si>
  <si>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</si>
  <si>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304,30 m²</t>
  </si>
  <si>
    <t>05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</si>
  <si>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</si>
  <si>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304,37 m²</t>
  </si>
  <si>
    <t>POOL VIEWS</t>
  </si>
  <si>
    <t>06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</si>
  <si>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</si>
  <si>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304,47 m²</t>
  </si>
  <si>
    <t>07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</si>
  <si>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</si>
  <si>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304,54 m²</t>
  </si>
  <si>
    <t>08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</si>
  <si>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</si>
  <si>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304,33 m²</t>
  </si>
  <si>
    <t>09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</si>
  <si>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</si>
  <si>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304,55 m²</t>
  </si>
  <si>
    <t>10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</si>
  <si>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</si>
  <si>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304,69 m²</t>
  </si>
  <si>
    <t>11</t>
  </si>
  <si>
    <t>SOLD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</si>
  <si>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</si>
  <si>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287,28 m²</t>
  </si>
  <si>
    <t>CORNER PLOT
GOLF VIEWS</t>
  </si>
  <si>
    <t>12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</si>
  <si>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</si>
  <si>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298,36 m²</t>
  </si>
  <si>
    <t>WEST FACING
CORNER PLOT
GOLF VIEWS</t>
  </si>
  <si>
    <t>13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</si>
  <si>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</si>
  <si>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300,44 m²</t>
  </si>
  <si>
    <t>WEST FACING</t>
  </si>
  <si>
    <t>14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</si>
  <si>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</si>
  <si>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303,48 m²</t>
  </si>
  <si>
    <t>OWN EXIT TO POOL
WEST FACING
CORNER PLOT</t>
  </si>
  <si>
    <t>15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</si>
  <si>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</si>
  <si>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</si>
  <si>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</si>
  <si>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</si>
  <si>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</si>
  <si>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</si>
  <si>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</si>
  <si>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317,61 m²</t>
  </si>
  <si>
    <t>WEST FACING
CORNER PLOT
LARGE PLOT</t>
  </si>
  <si>
    <t>19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</si>
  <si>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</si>
  <si>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310,57 m²</t>
  </si>
  <si>
    <t>CORNER PLOT</t>
  </si>
  <si>
    <t>20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</si>
  <si>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</si>
  <si>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303,47 m²</t>
  </si>
  <si>
    <t>21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</si>
  <si>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</si>
  <si>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OWN EXIT TO POOL
CORNER PLOT</t>
  </si>
  <si>
    <t>22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</si>
  <si>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</si>
  <si>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</si>
  <si>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</si>
  <si>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303,55 m²</t>
  </si>
  <si>
    <t>24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</si>
  <si>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</si>
  <si>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25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</si>
  <si>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</si>
  <si>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304,40 m²</t>
  </si>
  <si>
    <t>26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</si>
  <si>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</si>
  <si>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306,25 m²</t>
  </si>
  <si>
    <t>27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</si>
  <si>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</si>
  <si>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301,12 m²</t>
  </si>
  <si>
    <t>28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</si>
  <si>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</si>
  <si>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304,10 m²</t>
  </si>
  <si>
    <t>29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</si>
  <si>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</si>
  <si>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304,87 m²</t>
  </si>
  <si>
    <t>30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</si>
  <si>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</si>
  <si>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304,67 m²</t>
  </si>
  <si>
    <t>WEST FACING
POOL VIEWS</t>
  </si>
  <si>
    <t>31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</si>
  <si>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</si>
  <si>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</si>
  <si>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</si>
  <si>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304,26 m²</t>
  </si>
  <si>
    <t>33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</si>
  <si>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</si>
  <si>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304,20 m²</t>
  </si>
  <si>
    <t>34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</si>
  <si>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</si>
  <si>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304,50 m²</t>
  </si>
  <si>
    <t>35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</si>
  <si>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</si>
  <si>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305,10 m²</t>
  </si>
  <si>
    <t>36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</si>
  <si>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</si>
  <si>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291,14 m²</t>
  </si>
  <si>
    <t>WEST FACING
CORNER PLOT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</si>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</sst>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8">
    <font>
      <sz val="11.0"/>
      <color theme="1"/>
      <name val="Calibri"/>
      <scheme val="minor"/>
    </font>
    <font>
      <b/>
      <sz val="9.0"/>
      <color theme="1"/>
      <name val="Montserrat"/>
    </font>
    <font>
      <b/>
      <i/>
      <sz val="9.0"/>
      <color rgb="FFED7D31"/>
      <name val="Montserrat"/>
    </font>
    <font>
      <b/>
      <sz val="12.0"/>
      <color rgb="FF000000"/>
      <name val="Calibri"/>
      <scheme val="minor"/>
    </font>
    <font>
      <b/>
      <u/>
      <sz val="12.0"/>
      <color theme="1"/>
    </font>
    <font>
      <sz val="11.0"/>
      <color theme="1"/>
      <name val="Calibri"/>
    </font>
    <font>
      <b/>
      <i/>
      <sz val="11.0"/>
      <color theme="1"/>
      <name val="Montserrat"/>
    </font>
    <font>
      <sz val="14.0"/>
      <color theme="1"/>
      <name val="Calibri"/>
      <scheme val="minor"/>
    </font>
    <font>
      <i/>
      <sz val="11.0"/>
      <color theme="1"/>
      <name val="Calibri"/>
      <scheme val="minor"/>
    </font>
    <font>
      <b/>
      <sz val="15.0"/>
      <color theme="1"/>
      <name val="Montserrat"/>
    </font>
    <font>
      <b/>
      <u/>
      <sz val="12.0"/>
      <color rgb="FF000000"/>
    </font>
    <font/>
    <font>
      <b/>
      <u/>
      <sz val="12.0"/>
      <color theme="1"/>
    </font>
    <font>
      <b/>
      <u/>
      <sz val="12.0"/>
      <color theme="6"/>
    </font>
    <font>
      <b/>
      <u/>
      <sz val="12.0"/>
      <color rgb="FFA5A5A5"/>
    </font>
    <font>
      <b/>
      <u/>
      <sz val="12.0"/>
      <color theme="1"/>
    </font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vertical="center"/>
    </xf>
    <xf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4" xfId="0" applyAlignment="1" applyBorder="1" applyFont="1" applyNumberFormat="1">
      <alignment horizontal="center" readingOrder="0" vertical="center"/>
    </xf>
    <xf borderId="1" fillId="0" fontId="1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3" fontId="4" numFmtId="49" xfId="0" applyAlignment="1" applyBorder="1" applyFill="1" applyFont="1" applyNumberFormat="1">
      <alignment horizontal="center" readingOrder="0" vertical="center"/>
    </xf>
    <xf borderId="1" fillId="3" fontId="5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vertical="center"/>
    </xf>
    <xf borderId="1" fillId="3" fontId="6" numFmtId="0" xfId="0" applyAlignment="1" applyBorder="1" applyFill="1" applyFont="1">
      <alignment horizontal="center" readingOrder="0" vertical="center"/>
    </xf>
    <xf borderId="1" fillId="3" fontId="7" numFmtId="0" xfId="0" applyAlignment="1" applyBorder="1" applyFill="1" applyFont="1">
      <alignment horizontal="center" readingOrder="0" vertical="center"/>
    </xf>
    <xf borderId="1" fillId="3" fontId="5" numFmtId="4" xfId="0" applyAlignment="1" applyBorder="1" applyFill="1" applyFont="1" applyNumberFormat="1">
      <alignment horizontal="center" readingOrder="0" vertical="center"/>
    </xf>
    <xf borderId="1" fillId="3" fontId="5" numFmtId="2" xfId="0" applyAlignment="1" applyBorder="1" applyFill="1" applyFont="1" applyNumberFormat="1">
      <alignment horizontal="center" vertical="center"/>
    </xf>
    <xf borderId="1" fillId="3" fontId="5" numFmtId="164" xfId="0" applyAlignment="1" applyBorder="1" applyFill="1" applyFont="1" applyNumberFormat="1">
      <alignment horizontal="center" readingOrder="0" vertical="center"/>
    </xf>
    <xf borderId="1" fillId="3" fontId="8" numFmtId="164" xfId="0" applyAlignment="1" applyBorder="1" applyFill="1" applyFont="1" applyNumberFormat="1">
      <alignment horizontal="center" readingOrder="0" vertical="center"/>
    </xf>
    <xf borderId="2" fillId="3" fontId="9" numFmtId="0" xfId="0" applyAlignment="1" applyBorder="1" applyFill="1" applyFont="1">
      <alignment horizontal="center" readingOrder="0" shrinkToFit="0" textRotation="90" vertical="center" wrapText="0"/>
    </xf>
    <xf borderId="1" fillId="3" fontId="5" numFmtId="164" xfId="0" applyAlignment="1" applyBorder="1" applyFill="1" applyFont="1" applyNumberFormat="1">
      <alignment horizontal="center" vertical="center"/>
    </xf>
    <xf borderId="1" fillId="3" fontId="10" numFmtId="49" xfId="0" applyAlignment="1" applyBorder="1" applyFill="1" applyFont="1" applyNumberFormat="1">
      <alignment horizontal="center" readingOrder="0" vertical="center"/>
    </xf>
    <xf borderId="3" fillId="0" fontId="11" numFmtId="0" xfId="0" applyBorder="1" applyFont="1"/>
    <xf borderId="1" fillId="4" fontId="12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1" numFmtId="0" xfId="0" applyAlignment="1" applyBorder="1" applyFill="1" applyFont="1">
      <alignment horizontal="center" readingOrder="0" vertical="center"/>
    </xf>
    <xf borderId="1" fillId="4" fontId="6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8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4" fontId="13" numFmtId="49" xfId="0" applyAlignment="1" applyBorder="1" applyFill="1" applyFont="1" applyNumberFormat="1">
      <alignment horizontal="center" readingOrder="0" vertical="center"/>
    </xf>
    <xf borderId="1" fillId="4" fontId="8" numFmtId="164" xfId="0" applyAlignment="1" applyBorder="1" applyFill="1" applyFont="1" applyNumberFormat="1">
      <alignment horizontal="center" readingOrder="0" shrinkToFit="0" vertical="center" wrapText="1"/>
    </xf>
    <xf borderId="1" fillId="3" fontId="14" numFmtId="49" xfId="0" applyAlignment="1" applyBorder="1" applyFill="1" applyFont="1" applyNumberFormat="1">
      <alignment horizontal="center" readingOrder="0" vertical="center"/>
    </xf>
    <xf borderId="4" fillId="3" fontId="15" numFmtId="49" xfId="0" applyAlignment="1" applyBorder="1" applyFill="1" applyFont="1" applyNumberForma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center"/>
    </xf>
    <xf borderId="4" fillId="3" fontId="1" numFmtId="0" xfId="0" applyAlignment="1" applyBorder="1" applyFill="1" applyFont="1">
      <alignment horizontal="center" readingOrder="0" vertical="center"/>
    </xf>
    <xf borderId="4" fillId="3" fontId="6" numFmtId="0" xfId="0" applyAlignment="1" applyBorder="1" applyFill="1" applyFont="1">
      <alignment horizontal="center" readingOrder="0" vertical="center"/>
    </xf>
    <xf borderId="4" fillId="3" fontId="7" numFmtId="0" xfId="0" applyAlignment="1" applyBorder="1" applyFill="1" applyFont="1">
      <alignment horizontal="center" readingOrder="0" vertical="center"/>
    </xf>
    <xf borderId="4" fillId="3" fontId="5" numFmtId="4" xfId="0" applyAlignment="1" applyBorder="1" applyFill="1" applyFont="1" applyNumberFormat="1">
      <alignment horizontal="center" readingOrder="0" vertical="center"/>
    </xf>
    <xf borderId="4" fillId="3" fontId="5" numFmtId="2" xfId="0" applyAlignment="1" applyBorder="1" applyFill="1" applyFont="1" applyNumberFormat="1">
      <alignment horizontal="center" vertical="center"/>
    </xf>
    <xf borderId="4" fillId="3" fontId="5" numFmtId="164" xfId="0" applyAlignment="1" applyBorder="1" applyFill="1" applyFont="1" applyNumberFormat="1">
      <alignment horizontal="center" readingOrder="0" vertical="center"/>
    </xf>
    <xf borderId="4" fillId="3" fontId="8" numFmtId="164" xfId="0" applyAlignment="1" applyBorder="1" applyFill="1" applyFont="1" applyNumberFormat="1">
      <alignment horizontal="center" readingOrder="0" vertical="center"/>
    </xf>
    <xf borderId="5" fillId="0" fontId="11" numFmtId="0" xfId="0" applyBorder="1" applyFont="1"/>
    <xf borderId="4" fillId="3" fontId="5" numFmtId="164" xfId="0" applyAlignment="1" applyBorder="1" applyFill="1" applyFont="1" applyNumberFormat="1">
      <alignment horizontal="center" vertical="center"/>
    </xf>
    <xf borderId="5" fillId="5" fontId="16" numFmtId="49" xfId="0" applyAlignment="1" applyBorder="1" applyFill="1" applyFont="1" applyNumberFormat="1">
      <alignment horizontal="center" vertical="center"/>
    </xf>
    <xf borderId="6" fillId="5" fontId="17" numFmtId="0" xfId="0" applyAlignment="1" applyBorder="1" applyFill="1" applyFont="1">
      <alignment horizontal="center" readingOrder="0" vertical="center"/>
    </xf>
    <xf borderId="7" fillId="0" fontId="11" numFmtId="0" xfId="0" applyBorder="1" applyFont="1"/>
    <xf borderId="8" fillId="0" fontId="11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drive/u/2/folders/1lb7OxPfulqHqTgrvVqTnN7Kg8Ec1wLCm" TargetMode="External"/><Relationship Id="rId22" Type="http://schemas.openxmlformats.org/officeDocument/2006/relationships/hyperlink" Target="https://drive.google.com/drive/u/2/folders/1FkmcEilWatpEmDf1kXxCWj6sotnLwvbI" TargetMode="External"/><Relationship Id="rId21" Type="http://schemas.openxmlformats.org/officeDocument/2006/relationships/hyperlink" Target="https://drive.google.com/drive/u/2/folders/11m7C_Vy6WQ4Hvm4HWrvy67LjGJup4hWH" TargetMode="External"/><Relationship Id="rId24" Type="http://schemas.openxmlformats.org/officeDocument/2006/relationships/hyperlink" Target="https://drive.google.com/drive/u/2/folders/1jQBh76p2j_KEuqyppn_lfi_S76uPVw7i" TargetMode="External"/><Relationship Id="rId23" Type="http://schemas.openxmlformats.org/officeDocument/2006/relationships/hyperlink" Target="https://drive.google.com/drive/u/2/folders/1bqCYpH3lq81RWQQfU9C8Q67jxKD-l1dj" TargetMode="External"/><Relationship Id="rId1" Type="http://schemas.openxmlformats.org/officeDocument/2006/relationships/hyperlink" Target="https://drive.google.com/drive/u/2/folders/1eMUxBvNUymmZbymskcMHJeTF12Nk2g3H" TargetMode="External"/><Relationship Id="rId2" Type="http://schemas.openxmlformats.org/officeDocument/2006/relationships/hyperlink" Target="https://drive.google.com/drive/u/2/folders/1ur5pYnI_5U7BT6-ojOTHopMWeDWueJ5k" TargetMode="External"/><Relationship Id="rId3" Type="http://schemas.openxmlformats.org/officeDocument/2006/relationships/hyperlink" Target="https://drive.google.com/drive/u/2/folders/1Gk0estNIwRby0doZPQNRquZaGyhqnMS_" TargetMode="External"/><Relationship Id="rId4" Type="http://schemas.openxmlformats.org/officeDocument/2006/relationships/hyperlink" Target="https://drive.google.com/drive/u/2/folders/1gpQRd6Rn55nu3iaT4d-9w0VWvfGqz3v-" TargetMode="External"/><Relationship Id="rId9" Type="http://schemas.openxmlformats.org/officeDocument/2006/relationships/hyperlink" Target="https://drive.google.com/drive/u/2/folders/1F6ZPy4IFG0s3KPN-IMcFMtZKm6azpsHO" TargetMode="External"/><Relationship Id="rId26" Type="http://schemas.openxmlformats.org/officeDocument/2006/relationships/hyperlink" Target="https://drive.google.com/drive/u/2/folders/129oy3on1raLR0vw28xUIkblHDRdDLPRL" TargetMode="External"/><Relationship Id="rId25" Type="http://schemas.openxmlformats.org/officeDocument/2006/relationships/hyperlink" Target="https://drive.google.com/drive/u/2/folders/1terrdeXnJJbnbyaejB7ohhTcZOvl7mlm" TargetMode="External"/><Relationship Id="rId28" Type="http://schemas.openxmlformats.org/officeDocument/2006/relationships/hyperlink" Target="https://drive.google.com/drive/u/2/folders/1zl5xE8tkae_FwcecaIspi8txuWAUMGZX" TargetMode="External"/><Relationship Id="rId27" Type="http://schemas.openxmlformats.org/officeDocument/2006/relationships/hyperlink" Target="https://drive.google.com/drive/u/2/folders/1rnrKgsULgRRtnJDUZOnLs1kLoecI69u6" TargetMode="External"/><Relationship Id="rId5" Type="http://schemas.openxmlformats.org/officeDocument/2006/relationships/hyperlink" Target="https://drive.google.com/drive/u/2/folders/142CuoYZTxJVCW3IHGyYs8kX1zeQiRTnd" TargetMode="External"/><Relationship Id="rId6" Type="http://schemas.openxmlformats.org/officeDocument/2006/relationships/hyperlink" Target="https://drive.google.com/drive/u/2/folders/1Zl7nekAvQnAWh_y1m75sf8Udub6uU05W" TargetMode="External"/><Relationship Id="rId29" Type="http://schemas.openxmlformats.org/officeDocument/2006/relationships/hyperlink" Target="https://drive.google.com/drive/u/2/folders/1mll9yy8jjOXsT1K_g2tCiH_KpYv1g0Ns" TargetMode="External"/><Relationship Id="rId7" Type="http://schemas.openxmlformats.org/officeDocument/2006/relationships/hyperlink" Target="https://drive.google.com/drive/u/2/folders/1svVd1x8V7tSDDywd35dbG540ELErjCU_" TargetMode="External"/><Relationship Id="rId8" Type="http://schemas.openxmlformats.org/officeDocument/2006/relationships/hyperlink" Target="https://drive.google.com/drive/u/2/folders/19TiC2flMv1t02LHyFA_8Ml3TcmXngJuD" TargetMode="External"/><Relationship Id="rId31" Type="http://schemas.openxmlformats.org/officeDocument/2006/relationships/hyperlink" Target="https://drive.google.com/drive/u/2/folders/1yqVpKNBBJdYRXUa2EGBwQaY-WX75YTSy" TargetMode="External"/><Relationship Id="rId30" Type="http://schemas.openxmlformats.org/officeDocument/2006/relationships/hyperlink" Target="https://drive.google.com/drive/u/2/folders/1Lw9AXvzXF3RvigcXbFIil6E6_tNo65Xd" TargetMode="External"/><Relationship Id="rId11" Type="http://schemas.openxmlformats.org/officeDocument/2006/relationships/hyperlink" Target="https://drive.google.com/drive/u/2/folders/15XbFjS-S8z8HTiUxbpT8zLDK_-vKZQNe" TargetMode="External"/><Relationship Id="rId33" Type="http://schemas.openxmlformats.org/officeDocument/2006/relationships/hyperlink" Target="https://drive.google.com/drive/u/2/folders/1zgkJB38STpDD8-AyYEVB2G8-RReAtX-4" TargetMode="External"/><Relationship Id="rId10" Type="http://schemas.openxmlformats.org/officeDocument/2006/relationships/hyperlink" Target="https://drive.google.com/drive/u/2/folders/1s5wztKR01sDiEh_GnellqpznwHQrUuC0" TargetMode="External"/><Relationship Id="rId32" Type="http://schemas.openxmlformats.org/officeDocument/2006/relationships/hyperlink" Target="https://drive.google.com/drive/u/2/folders/11suqrVj56eU-2owL2mAaRaA90_SNDQC1" TargetMode="External"/><Relationship Id="rId13" Type="http://schemas.openxmlformats.org/officeDocument/2006/relationships/hyperlink" Target="https://drive.google.com/drive/u/2/folders/1FTYU9WCJzlKbcu8bCdLp0aIC9KhucYOx" TargetMode="External"/><Relationship Id="rId35" Type="http://schemas.openxmlformats.org/officeDocument/2006/relationships/hyperlink" Target="https://drive.google.com/drive/u/2/folders/1CkTmm24k2oYlEfKe9ptk87U0jDbEkzRC" TargetMode="External"/><Relationship Id="rId12" Type="http://schemas.openxmlformats.org/officeDocument/2006/relationships/hyperlink" Target="https://drive.google.com/drive/u/2/folders/1KuPCHtxcN0PAiT9nJGmxHISbnwxxxQIo" TargetMode="External"/><Relationship Id="rId34" Type="http://schemas.openxmlformats.org/officeDocument/2006/relationships/hyperlink" Target="https://drive.google.com/drive/u/2/folders/1YB6gxySHwv3nMWYwqeufzScspSXjssNA" TargetMode="External"/><Relationship Id="rId15" Type="http://schemas.openxmlformats.org/officeDocument/2006/relationships/hyperlink" Target="https://drive.google.com/drive/u/2/folders/1sE8lbg1UUlJhHKnX8A-TBEs0epz-M11i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drive.google.com/drive/u/2/folders/1r6uCboCmdotc8-bINI7Y9ssoMi7MNFpX" TargetMode="External"/><Relationship Id="rId36" Type="http://schemas.openxmlformats.org/officeDocument/2006/relationships/hyperlink" Target="https://drive.google.com/drive/u/2/folders/1zJ7HrJhu0rByfifCiXhjFS0zBZwN-apj" TargetMode="External"/><Relationship Id="rId17" Type="http://schemas.openxmlformats.org/officeDocument/2006/relationships/hyperlink" Target="https://drive.google.com/drive/u/2/folders/1OrVWYn8AYg5QPNsGl7GyxQioraYuaiBr" TargetMode="External"/><Relationship Id="rId16" Type="http://schemas.openxmlformats.org/officeDocument/2006/relationships/hyperlink" Target="https://drive.google.com/drive/u/2/folders/10coru7WLhhw2utuGbHFYKOWo-ClyLbkk" TargetMode="External"/><Relationship Id="rId19" Type="http://schemas.openxmlformats.org/officeDocument/2006/relationships/hyperlink" Target="https://drive.google.com/drive/u/2/folders/1B3mFaIKKX0fU_XAtuuKU7ZEzOCxrr16K" TargetMode="External"/><Relationship Id="rId18" Type="http://schemas.openxmlformats.org/officeDocument/2006/relationships/hyperlink" Target="https://drive.google.com/drive/u/2/folders/1Pxf856rN_TGWJ4X7ME5sFyn59dgq3ch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8.0"/>
    <col customWidth="1" min="7" max="7" width="8.57"/>
    <col customWidth="1" min="8" max="8" width="9.57"/>
    <col customWidth="1" min="9" max="10" width="13.29"/>
    <col customWidth="1" min="11" max="11" width="11.86"/>
    <col customWidth="1" min="12" max="12" width="14.14"/>
    <col customWidth="1" min="13" max="13" width="17.86"/>
    <col customWidth="1" min="14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5" t="s">
        <v>7</v>
      </c>
      <c r="K1" s="3" t="s">
        <v>8</v>
      </c>
      <c r="L1" s="6" t="s">
        <v>9</v>
      </c>
      <c r="M1" s="7" t="s">
        <v>10</v>
      </c>
      <c r="N1" s="7" t="s">
        <v>11</v>
      </c>
      <c r="O1" s="8"/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</row>
    <row r="2">
      <c r="A2" s="9"/>
      <c r="C2" s="10" t="s">
        <v>18</v>
      </c>
      <c r="D2" s="11" t="s">
        <v>19</v>
      </c>
      <c r="E2" s="12" t="s">
        <v>20</v>
      </c>
      <c r="F2" s="13" t="s">
        <v>21</v>
      </c>
      <c r="G2" s="14">
        <v>2.0</v>
      </c>
      <c r="H2" s="14">
        <v>2.0</v>
      </c>
      <c r="I2" s="15" t="s">
        <v>22</v>
      </c>
      <c r="J2" s="16" t="s">
        <v>23</v>
      </c>
      <c r="K2" s="11" t="s">
        <v>24</v>
      </c>
      <c r="L2" s="17" t="s">
        <v>25</v>
      </c>
      <c r="M2" s="18" t="s">
        <v>26</v>
      </c>
      <c r="N2" s="17">
        <f>299352.5+4000</f>
        <v>303352.5</v>
      </c>
      <c r="O2" s="19" t="s">
        <v>27</v>
      </c>
      <c r="P2" s="20">
        <f t="shared" ref="P2:P11" si="1">N2*0.02</f>
        <v>6067.05</v>
      </c>
      <c r="Q2" s="20">
        <f t="shared" ref="Q2:Q11" si="2">N2*0.18</f>
        <v>54603.45</v>
      </c>
      <c r="R2" s="20">
        <f t="shared" ref="R2:R11" si="3">N2*0.2</f>
        <v>60670.5</v>
      </c>
      <c r="S2" s="20">
        <f t="shared" ref="S2:S11" si="4">N2*0.1</f>
        <v>30335.25</v>
      </c>
      <c r="T2" s="20">
        <f t="shared" ref="T2:T11" si="5">N2*0.1</f>
        <v>30335.25</v>
      </c>
      <c r="U2" s="20">
        <f t="shared" ref="U2:U11" si="6">N2*0.4</f>
        <v>121341</v>
      </c>
    </row>
    <row r="3" ht="30.0" customHeight="1">
      <c r="C3" s="21" t="s">
        <v>28</v>
      </c>
      <c r="D3" s="11" t="s">
        <v>19</v>
      </c>
      <c r="E3" s="12" t="s">
        <v>20</v>
      </c>
      <c r="F3" s="13" t="s">
        <v>29</v>
      </c>
      <c r="G3" s="14">
        <v>2.0</v>
      </c>
      <c r="H3" s="14">
        <v>2.0</v>
      </c>
      <c r="I3" s="15" t="s">
        <v>22</v>
      </c>
      <c r="J3" s="16" t="s">
        <v>30</v>
      </c>
      <c r="K3" s="11" t="s">
        <v>24</v>
      </c>
      <c r="L3" s="17" t="s">
        <v>25</v>
      </c>
      <c r="M3" s="18" t="s">
        <v>31</v>
      </c>
      <c r="N3" s="17">
        <f>293410</f>
        <v>293410</v>
      </c>
      <c r="O3" s="22"/>
      <c r="P3" s="20">
        <f t="shared" si="1"/>
        <v>5868.2</v>
      </c>
      <c r="Q3" s="20">
        <f t="shared" si="2"/>
        <v>52813.8</v>
      </c>
      <c r="R3" s="20">
        <f t="shared" si="3"/>
        <v>58682</v>
      </c>
      <c r="S3" s="20">
        <f t="shared" si="4"/>
        <v>29341</v>
      </c>
      <c r="T3" s="20">
        <f t="shared" si="5"/>
        <v>29341</v>
      </c>
      <c r="U3" s="20">
        <f t="shared" si="6"/>
        <v>117364</v>
      </c>
    </row>
    <row r="4" ht="30.0" customHeight="1">
      <c r="C4" s="23" t="s">
        <v>32</v>
      </c>
      <c r="D4" s="24" t="s">
        <v>19</v>
      </c>
      <c r="E4" s="25" t="s">
        <v>20</v>
      </c>
      <c r="F4" s="26" t="s">
        <v>33</v>
      </c>
      <c r="G4" s="27">
        <v>3.0</v>
      </c>
      <c r="H4" s="28">
        <v>2.0</v>
      </c>
      <c r="I4" s="29" t="s">
        <v>34</v>
      </c>
      <c r="J4" s="30" t="s">
        <v>35</v>
      </c>
      <c r="K4" s="24" t="s">
        <v>36</v>
      </c>
      <c r="L4" s="31" t="s">
        <v>37</v>
      </c>
      <c r="M4" s="32" t="s">
        <v>31</v>
      </c>
      <c r="N4" s="31">
        <f>370860</f>
        <v>370860</v>
      </c>
      <c r="O4" s="22"/>
      <c r="P4" s="33">
        <f t="shared" si="1"/>
        <v>7417.2</v>
      </c>
      <c r="Q4" s="33">
        <f t="shared" si="2"/>
        <v>66754.8</v>
      </c>
      <c r="R4" s="33">
        <f t="shared" si="3"/>
        <v>74172</v>
      </c>
      <c r="S4" s="33">
        <f t="shared" si="4"/>
        <v>37086</v>
      </c>
      <c r="T4" s="33">
        <f t="shared" si="5"/>
        <v>37086</v>
      </c>
      <c r="U4" s="33">
        <f t="shared" si="6"/>
        <v>148344</v>
      </c>
    </row>
    <row r="5" ht="30.0" customHeight="1">
      <c r="C5" s="23" t="s">
        <v>38</v>
      </c>
      <c r="D5" s="24" t="s">
        <v>19</v>
      </c>
      <c r="E5" s="25" t="s">
        <v>20</v>
      </c>
      <c r="F5" s="26" t="s">
        <v>39</v>
      </c>
      <c r="G5" s="27">
        <v>3.0</v>
      </c>
      <c r="H5" s="28">
        <v>2.0</v>
      </c>
      <c r="I5" s="29" t="s">
        <v>34</v>
      </c>
      <c r="J5" s="30" t="s">
        <v>40</v>
      </c>
      <c r="K5" s="24" t="s">
        <v>36</v>
      </c>
      <c r="L5" s="31" t="s">
        <v>37</v>
      </c>
      <c r="M5" s="32" t="s">
        <v>31</v>
      </c>
      <c r="N5" s="31">
        <f>370782</f>
        <v>370782</v>
      </c>
      <c r="O5" s="22"/>
      <c r="P5" s="33">
        <f t="shared" si="1"/>
        <v>7415.64</v>
      </c>
      <c r="Q5" s="33">
        <f t="shared" si="2"/>
        <v>66740.76</v>
      </c>
      <c r="R5" s="33">
        <f t="shared" si="3"/>
        <v>74156.4</v>
      </c>
      <c r="S5" s="33">
        <f t="shared" si="4"/>
        <v>37078.2</v>
      </c>
      <c r="T5" s="33">
        <f t="shared" si="5"/>
        <v>37078.2</v>
      </c>
      <c r="U5" s="33">
        <f t="shared" si="6"/>
        <v>148312.8</v>
      </c>
    </row>
    <row r="6" ht="30.0" customHeight="1">
      <c r="C6" s="23" t="s">
        <v>41</v>
      </c>
      <c r="D6" s="24" t="s">
        <v>19</v>
      </c>
      <c r="E6" s="25" t="s">
        <v>20</v>
      </c>
      <c r="F6" s="26" t="s">
        <v>42</v>
      </c>
      <c r="G6" s="27">
        <v>3.0</v>
      </c>
      <c r="H6" s="28">
        <v>2.0</v>
      </c>
      <c r="I6" s="29" t="s">
        <v>34</v>
      </c>
      <c r="J6" s="30" t="s">
        <v>43</v>
      </c>
      <c r="K6" s="24" t="s">
        <v>36</v>
      </c>
      <c r="L6" s="31" t="s">
        <v>37</v>
      </c>
      <c r="M6" s="32" t="s">
        <v>44</v>
      </c>
      <c r="N6" s="31">
        <f>370803+5000</f>
        <v>375803</v>
      </c>
      <c r="O6" s="22"/>
      <c r="P6" s="33">
        <f t="shared" si="1"/>
        <v>7516.06</v>
      </c>
      <c r="Q6" s="33">
        <f t="shared" si="2"/>
        <v>67644.54</v>
      </c>
      <c r="R6" s="33">
        <f t="shared" si="3"/>
        <v>75160.6</v>
      </c>
      <c r="S6" s="33">
        <f t="shared" si="4"/>
        <v>37580.3</v>
      </c>
      <c r="T6" s="33">
        <f t="shared" si="5"/>
        <v>37580.3</v>
      </c>
      <c r="U6" s="33">
        <f t="shared" si="6"/>
        <v>150321.2</v>
      </c>
    </row>
    <row r="7" ht="30.0" customHeight="1">
      <c r="C7" s="23" t="s">
        <v>45</v>
      </c>
      <c r="D7" s="24" t="s">
        <v>19</v>
      </c>
      <c r="E7" s="25" t="s">
        <v>20</v>
      </c>
      <c r="F7" s="26" t="s">
        <v>46</v>
      </c>
      <c r="G7" s="27">
        <v>3.0</v>
      </c>
      <c r="H7" s="28">
        <v>2.0</v>
      </c>
      <c r="I7" s="29" t="s">
        <v>34</v>
      </c>
      <c r="J7" s="30" t="s">
        <v>47</v>
      </c>
      <c r="K7" s="24" t="s">
        <v>36</v>
      </c>
      <c r="L7" s="31" t="s">
        <v>37</v>
      </c>
      <c r="M7" s="32" t="s">
        <v>44</v>
      </c>
      <c r="N7" s="31">
        <f>370833+5000</f>
        <v>375833</v>
      </c>
      <c r="O7" s="22"/>
      <c r="P7" s="33">
        <f t="shared" si="1"/>
        <v>7516.66</v>
      </c>
      <c r="Q7" s="33">
        <f t="shared" si="2"/>
        <v>67649.94</v>
      </c>
      <c r="R7" s="33">
        <f t="shared" si="3"/>
        <v>75166.6</v>
      </c>
      <c r="S7" s="33">
        <f t="shared" si="4"/>
        <v>37583.3</v>
      </c>
      <c r="T7" s="33">
        <f t="shared" si="5"/>
        <v>37583.3</v>
      </c>
      <c r="U7" s="33">
        <f t="shared" si="6"/>
        <v>150333.2</v>
      </c>
    </row>
    <row r="8" ht="30.0" customHeight="1">
      <c r="C8" s="23" t="s">
        <v>48</v>
      </c>
      <c r="D8" s="24" t="s">
        <v>19</v>
      </c>
      <c r="E8" s="25" t="s">
        <v>20</v>
      </c>
      <c r="F8" s="26" t="s">
        <v>49</v>
      </c>
      <c r="G8" s="27">
        <v>3.0</v>
      </c>
      <c r="H8" s="28">
        <v>2.0</v>
      </c>
      <c r="I8" s="29" t="s">
        <v>34</v>
      </c>
      <c r="J8" s="30" t="s">
        <v>50</v>
      </c>
      <c r="K8" s="24" t="s">
        <v>36</v>
      </c>
      <c r="L8" s="31" t="s">
        <v>37</v>
      </c>
      <c r="M8" s="32" t="s">
        <v>44</v>
      </c>
      <c r="N8" s="31">
        <f>370854+5000</f>
        <v>375854</v>
      </c>
      <c r="O8" s="22"/>
      <c r="P8" s="33">
        <f t="shared" si="1"/>
        <v>7517.08</v>
      </c>
      <c r="Q8" s="33">
        <f t="shared" si="2"/>
        <v>67653.72</v>
      </c>
      <c r="R8" s="33">
        <f t="shared" si="3"/>
        <v>75170.8</v>
      </c>
      <c r="S8" s="33">
        <f t="shared" si="4"/>
        <v>37585.4</v>
      </c>
      <c r="T8" s="33">
        <f t="shared" si="5"/>
        <v>37585.4</v>
      </c>
      <c r="U8" s="33">
        <f t="shared" si="6"/>
        <v>150341.6</v>
      </c>
    </row>
    <row r="9" ht="30.0" customHeight="1">
      <c r="C9" s="23" t="s">
        <v>51</v>
      </c>
      <c r="D9" s="24" t="s">
        <v>19</v>
      </c>
      <c r="E9" s="25" t="s">
        <v>20</v>
      </c>
      <c r="F9" s="26" t="s">
        <v>52</v>
      </c>
      <c r="G9" s="27">
        <v>3.0</v>
      </c>
      <c r="H9" s="28">
        <v>2.0</v>
      </c>
      <c r="I9" s="29" t="s">
        <v>34</v>
      </c>
      <c r="J9" s="30" t="s">
        <v>53</v>
      </c>
      <c r="K9" s="24" t="s">
        <v>36</v>
      </c>
      <c r="L9" s="31" t="s">
        <v>37</v>
      </c>
      <c r="M9" s="32" t="s">
        <v>44</v>
      </c>
      <c r="N9" s="31">
        <f>370791+5000</f>
        <v>375791</v>
      </c>
      <c r="O9" s="22"/>
      <c r="P9" s="33">
        <f t="shared" si="1"/>
        <v>7515.82</v>
      </c>
      <c r="Q9" s="33">
        <f t="shared" si="2"/>
        <v>67642.38</v>
      </c>
      <c r="R9" s="33">
        <f t="shared" si="3"/>
        <v>75158.2</v>
      </c>
      <c r="S9" s="33">
        <f t="shared" si="4"/>
        <v>37579.1</v>
      </c>
      <c r="T9" s="33">
        <f t="shared" si="5"/>
        <v>37579.1</v>
      </c>
      <c r="U9" s="33">
        <f t="shared" si="6"/>
        <v>150316.4</v>
      </c>
    </row>
    <row r="10" ht="30.0" customHeight="1">
      <c r="C10" s="23" t="s">
        <v>54</v>
      </c>
      <c r="D10" s="24" t="s">
        <v>19</v>
      </c>
      <c r="E10" s="25" t="s">
        <v>20</v>
      </c>
      <c r="F10" s="26" t="s">
        <v>55</v>
      </c>
      <c r="G10" s="27">
        <v>3.0</v>
      </c>
      <c r="H10" s="28">
        <v>2.0</v>
      </c>
      <c r="I10" s="29" t="s">
        <v>34</v>
      </c>
      <c r="J10" s="30" t="s">
        <v>56</v>
      </c>
      <c r="K10" s="24" t="s">
        <v>36</v>
      </c>
      <c r="L10" s="31" t="s">
        <v>37</v>
      </c>
      <c r="M10" s="32" t="s">
        <v>31</v>
      </c>
      <c r="N10" s="31">
        <f>370857</f>
        <v>370857</v>
      </c>
      <c r="O10" s="22"/>
      <c r="P10" s="33">
        <f t="shared" si="1"/>
        <v>7417.14</v>
      </c>
      <c r="Q10" s="33">
        <f t="shared" si="2"/>
        <v>66754.26</v>
      </c>
      <c r="R10" s="33">
        <f t="shared" si="3"/>
        <v>74171.4</v>
      </c>
      <c r="S10" s="33">
        <f t="shared" si="4"/>
        <v>37085.7</v>
      </c>
      <c r="T10" s="33">
        <f t="shared" si="5"/>
        <v>37085.7</v>
      </c>
      <c r="U10" s="33">
        <f t="shared" si="6"/>
        <v>148342.8</v>
      </c>
    </row>
    <row r="11" ht="30.0" customHeight="1">
      <c r="C11" s="10" t="s">
        <v>57</v>
      </c>
      <c r="D11" s="11" t="s">
        <v>19</v>
      </c>
      <c r="E11" s="12" t="s">
        <v>20</v>
      </c>
      <c r="F11" s="13" t="s">
        <v>58</v>
      </c>
      <c r="G11" s="14">
        <v>2.0</v>
      </c>
      <c r="H11" s="14">
        <v>2.0</v>
      </c>
      <c r="I11" s="15" t="s">
        <v>22</v>
      </c>
      <c r="J11" s="16" t="s">
        <v>59</v>
      </c>
      <c r="K11" s="11" t="s">
        <v>24</v>
      </c>
      <c r="L11" s="17" t="s">
        <v>25</v>
      </c>
      <c r="M11" s="18" t="s">
        <v>31</v>
      </c>
      <c r="N11" s="17">
        <f>293352.5</f>
        <v>293352.5</v>
      </c>
      <c r="O11" s="22"/>
      <c r="P11" s="20">
        <f t="shared" si="1"/>
        <v>5867.05</v>
      </c>
      <c r="Q11" s="20">
        <f t="shared" si="2"/>
        <v>52803.45</v>
      </c>
      <c r="R11" s="20">
        <f t="shared" si="3"/>
        <v>58670.5</v>
      </c>
      <c r="S11" s="20">
        <f t="shared" si="4"/>
        <v>29335.25</v>
      </c>
      <c r="T11" s="20">
        <f t="shared" si="5"/>
        <v>29335.25</v>
      </c>
      <c r="U11" s="20">
        <f t="shared" si="6"/>
        <v>117341</v>
      </c>
    </row>
    <row r="12" ht="30.0" customHeight="1">
      <c r="C12" s="10" t="s">
        <v>60</v>
      </c>
      <c r="D12" s="11" t="s">
        <v>61</v>
      </c>
      <c r="E12" s="12" t="s">
        <v>20</v>
      </c>
      <c r="F12" s="13" t="s">
        <v>62</v>
      </c>
      <c r="G12" s="14">
        <v>2.0</v>
      </c>
      <c r="H12" s="14">
        <v>2.0</v>
      </c>
      <c r="I12" s="15" t="s">
        <v>22</v>
      </c>
      <c r="J12" s="16" t="s">
        <v>63</v>
      </c>
      <c r="K12" s="11" t="s">
        <v>24</v>
      </c>
      <c r="L12" s="17" t="s">
        <v>25</v>
      </c>
      <c r="M12" s="18" t="s">
        <v>64</v>
      </c>
      <c r="N12" s="17"/>
      <c r="O12" s="22"/>
      <c r="P12" s="20"/>
      <c r="Q12" s="20"/>
      <c r="R12" s="20"/>
      <c r="S12" s="20"/>
      <c r="T12" s="20"/>
      <c r="U12" s="20"/>
    </row>
    <row r="13">
      <c r="C13" s="23" t="s">
        <v>65</v>
      </c>
      <c r="D13" s="24" t="s">
        <v>61</v>
      </c>
      <c r="E13" s="25" t="s">
        <v>20</v>
      </c>
      <c r="F13" s="26" t="s">
        <v>66</v>
      </c>
      <c r="G13" s="27">
        <v>3.0</v>
      </c>
      <c r="H13" s="28">
        <v>2.0</v>
      </c>
      <c r="I13" s="29" t="s">
        <v>34</v>
      </c>
      <c r="J13" s="30" t="s">
        <v>67</v>
      </c>
      <c r="K13" s="24" t="s">
        <v>36</v>
      </c>
      <c r="L13" s="31" t="s">
        <v>37</v>
      </c>
      <c r="M13" s="32" t="s">
        <v>68</v>
      </c>
      <c r="N13" s="31"/>
      <c r="O13" s="22"/>
      <c r="P13" s="33"/>
      <c r="Q13" s="33"/>
      <c r="R13" s="33"/>
      <c r="S13" s="33"/>
      <c r="T13" s="33"/>
      <c r="U13" s="33"/>
    </row>
    <row r="14" ht="30.0" customHeight="1">
      <c r="C14" s="23" t="s">
        <v>69</v>
      </c>
      <c r="D14" s="24" t="s">
        <v>19</v>
      </c>
      <c r="E14" s="25" t="s">
        <v>20</v>
      </c>
      <c r="F14" s="26" t="s">
        <v>70</v>
      </c>
      <c r="G14" s="27">
        <v>3.0</v>
      </c>
      <c r="H14" s="28">
        <v>2.0</v>
      </c>
      <c r="I14" s="29" t="s">
        <v>34</v>
      </c>
      <c r="J14" s="30" t="s">
        <v>71</v>
      </c>
      <c r="K14" s="24" t="s">
        <v>36</v>
      </c>
      <c r="L14" s="31" t="s">
        <v>37</v>
      </c>
      <c r="M14" s="32" t="s">
        <v>72</v>
      </c>
      <c r="N14" s="31">
        <f>369624+5000</f>
        <v>374624</v>
      </c>
      <c r="O14" s="22"/>
      <c r="P14" s="33">
        <f t="shared" ref="P14:P21" si="7">N14*0.02</f>
        <v>7492.48</v>
      </c>
      <c r="Q14" s="33">
        <f t="shared" ref="Q14:Q21" si="8">N14*0.18</f>
        <v>67432.32</v>
      </c>
      <c r="R14" s="33">
        <f t="shared" ref="R14:R21" si="9">N14*0.2</f>
        <v>74924.8</v>
      </c>
      <c r="S14" s="33">
        <f t="shared" ref="S14:S21" si="10">N14*0.1</f>
        <v>37462.4</v>
      </c>
      <c r="T14" s="33">
        <f t="shared" ref="T14:T21" si="11">N14*0.1</f>
        <v>37462.4</v>
      </c>
      <c r="U14" s="33">
        <f t="shared" ref="U14:U21" si="12">N14*0.4</f>
        <v>149849.6</v>
      </c>
    </row>
    <row r="15">
      <c r="C15" s="23" t="s">
        <v>73</v>
      </c>
      <c r="D15" s="24" t="s">
        <v>19</v>
      </c>
      <c r="E15" s="25" t="s">
        <v>20</v>
      </c>
      <c r="F15" s="26" t="s">
        <v>74</v>
      </c>
      <c r="G15" s="27">
        <v>3.0</v>
      </c>
      <c r="H15" s="28">
        <v>2.0</v>
      </c>
      <c r="I15" s="29" t="s">
        <v>34</v>
      </c>
      <c r="J15" s="30" t="s">
        <v>75</v>
      </c>
      <c r="K15" s="24" t="s">
        <v>36</v>
      </c>
      <c r="L15" s="31" t="s">
        <v>37</v>
      </c>
      <c r="M15" s="32" t="s">
        <v>76</v>
      </c>
      <c r="N15" s="31">
        <f>370536+7000+6000</f>
        <v>383536</v>
      </c>
      <c r="O15" s="22"/>
      <c r="P15" s="33">
        <f t="shared" si="7"/>
        <v>7670.72</v>
      </c>
      <c r="Q15" s="33">
        <f t="shared" si="8"/>
        <v>69036.48</v>
      </c>
      <c r="R15" s="33">
        <f t="shared" si="9"/>
        <v>76707.2</v>
      </c>
      <c r="S15" s="33">
        <f t="shared" si="10"/>
        <v>38353.6</v>
      </c>
      <c r="T15" s="33">
        <f t="shared" si="11"/>
        <v>38353.6</v>
      </c>
      <c r="U15" s="33">
        <f t="shared" si="12"/>
        <v>153414.4</v>
      </c>
    </row>
    <row r="16">
      <c r="C16" s="23" t="s">
        <v>77</v>
      </c>
      <c r="D16" s="24" t="s">
        <v>19</v>
      </c>
      <c r="E16" s="25" t="s">
        <v>20</v>
      </c>
      <c r="F16" s="26" t="s">
        <v>78</v>
      </c>
      <c r="G16" s="27">
        <v>3.0</v>
      </c>
      <c r="H16" s="28">
        <v>2.0</v>
      </c>
      <c r="I16" s="29" t="s">
        <v>34</v>
      </c>
      <c r="J16" s="30" t="s">
        <v>47</v>
      </c>
      <c r="K16" s="24" t="s">
        <v>36</v>
      </c>
      <c r="L16" s="31" t="s">
        <v>37</v>
      </c>
      <c r="M16" s="32" t="s">
        <v>76</v>
      </c>
      <c r="N16" s="31">
        <f>370833+10000+3000</f>
        <v>383833</v>
      </c>
      <c r="O16" s="22"/>
      <c r="P16" s="33">
        <f t="shared" si="7"/>
        <v>7676.66</v>
      </c>
      <c r="Q16" s="33">
        <f t="shared" si="8"/>
        <v>69089.94</v>
      </c>
      <c r="R16" s="33">
        <f t="shared" si="9"/>
        <v>76766.6</v>
      </c>
      <c r="S16" s="33">
        <f t="shared" si="10"/>
        <v>38383.3</v>
      </c>
      <c r="T16" s="33">
        <f t="shared" si="11"/>
        <v>38383.3</v>
      </c>
      <c r="U16" s="33">
        <f t="shared" si="12"/>
        <v>153533.2</v>
      </c>
    </row>
    <row r="17" ht="30.0" customHeight="1">
      <c r="C17" s="23" t="s">
        <v>79</v>
      </c>
      <c r="D17" s="24" t="s">
        <v>19</v>
      </c>
      <c r="E17" s="25" t="s">
        <v>20</v>
      </c>
      <c r="F17" s="26" t="s">
        <v>80</v>
      </c>
      <c r="G17" s="27">
        <v>3.0</v>
      </c>
      <c r="H17" s="28">
        <v>2.0</v>
      </c>
      <c r="I17" s="29" t="s">
        <v>34</v>
      </c>
      <c r="J17" s="30" t="s">
        <v>47</v>
      </c>
      <c r="K17" s="24" t="s">
        <v>36</v>
      </c>
      <c r="L17" s="31" t="s">
        <v>37</v>
      </c>
      <c r="M17" s="32" t="s">
        <v>72</v>
      </c>
      <c r="N17" s="31">
        <f t="shared" ref="N17:N18" si="13">370833+5000</f>
        <v>375833</v>
      </c>
      <c r="O17" s="22"/>
      <c r="P17" s="33">
        <f t="shared" si="7"/>
        <v>7516.66</v>
      </c>
      <c r="Q17" s="33">
        <f t="shared" si="8"/>
        <v>67649.94</v>
      </c>
      <c r="R17" s="33">
        <f t="shared" si="9"/>
        <v>75166.6</v>
      </c>
      <c r="S17" s="33">
        <f t="shared" si="10"/>
        <v>37583.3</v>
      </c>
      <c r="T17" s="33">
        <f t="shared" si="11"/>
        <v>37583.3</v>
      </c>
      <c r="U17" s="33">
        <f t="shared" si="12"/>
        <v>150333.2</v>
      </c>
    </row>
    <row r="18" ht="30.0" customHeight="1">
      <c r="C18" s="23" t="s">
        <v>81</v>
      </c>
      <c r="D18" s="24" t="s">
        <v>19</v>
      </c>
      <c r="E18" s="25" t="s">
        <v>20</v>
      </c>
      <c r="F18" s="26" t="s">
        <v>82</v>
      </c>
      <c r="G18" s="27">
        <v>3.0</v>
      </c>
      <c r="H18" s="28">
        <v>2.0</v>
      </c>
      <c r="I18" s="29" t="s">
        <v>34</v>
      </c>
      <c r="J18" s="30" t="s">
        <v>47</v>
      </c>
      <c r="K18" s="24" t="s">
        <v>36</v>
      </c>
      <c r="L18" s="31" t="s">
        <v>37</v>
      </c>
      <c r="M18" s="32" t="s">
        <v>72</v>
      </c>
      <c r="N18" s="31">
        <f t="shared" si="13"/>
        <v>375833</v>
      </c>
      <c r="O18" s="22"/>
      <c r="P18" s="33">
        <f t="shared" si="7"/>
        <v>7516.66</v>
      </c>
      <c r="Q18" s="33">
        <f t="shared" si="8"/>
        <v>67649.94</v>
      </c>
      <c r="R18" s="33">
        <f t="shared" si="9"/>
        <v>75166.6</v>
      </c>
      <c r="S18" s="33">
        <f t="shared" si="10"/>
        <v>37583.3</v>
      </c>
      <c r="T18" s="33">
        <f t="shared" si="11"/>
        <v>37583.3</v>
      </c>
      <c r="U18" s="33">
        <f t="shared" si="12"/>
        <v>150333.2</v>
      </c>
    </row>
    <row r="19">
      <c r="C19" s="23" t="s">
        <v>83</v>
      </c>
      <c r="D19" s="24" t="s">
        <v>19</v>
      </c>
      <c r="E19" s="25" t="s">
        <v>20</v>
      </c>
      <c r="F19" s="26" t="s">
        <v>84</v>
      </c>
      <c r="G19" s="27">
        <v>3.0</v>
      </c>
      <c r="H19" s="28">
        <v>2.0</v>
      </c>
      <c r="I19" s="29" t="s">
        <v>34</v>
      </c>
      <c r="J19" s="30" t="s">
        <v>85</v>
      </c>
      <c r="K19" s="24" t="s">
        <v>36</v>
      </c>
      <c r="L19" s="31" t="s">
        <v>37</v>
      </c>
      <c r="M19" s="32" t="s">
        <v>86</v>
      </c>
      <c r="N19" s="31">
        <f>374775+8000</f>
        <v>382775</v>
      </c>
      <c r="O19" s="22"/>
      <c r="P19" s="33">
        <f t="shared" si="7"/>
        <v>7655.5</v>
      </c>
      <c r="Q19" s="33">
        <f t="shared" si="8"/>
        <v>68899.5</v>
      </c>
      <c r="R19" s="33">
        <f t="shared" si="9"/>
        <v>76555</v>
      </c>
      <c r="S19" s="33">
        <f t="shared" si="10"/>
        <v>38277.5</v>
      </c>
      <c r="T19" s="33">
        <f t="shared" si="11"/>
        <v>38277.5</v>
      </c>
      <c r="U19" s="33">
        <f t="shared" si="12"/>
        <v>153110</v>
      </c>
    </row>
    <row r="20" ht="30.0" customHeight="1">
      <c r="C20" s="10" t="s">
        <v>87</v>
      </c>
      <c r="D20" s="11" t="s">
        <v>19</v>
      </c>
      <c r="E20" s="12" t="s">
        <v>20</v>
      </c>
      <c r="F20" s="13" t="s">
        <v>88</v>
      </c>
      <c r="G20" s="14">
        <v>2.0</v>
      </c>
      <c r="H20" s="14">
        <v>2.0</v>
      </c>
      <c r="I20" s="15" t="s">
        <v>22</v>
      </c>
      <c r="J20" s="16" t="s">
        <v>89</v>
      </c>
      <c r="K20" s="11" t="s">
        <v>24</v>
      </c>
      <c r="L20" s="17" t="s">
        <v>25</v>
      </c>
      <c r="M20" s="18" t="s">
        <v>90</v>
      </c>
      <c r="N20" s="17">
        <f>294822.5+5000</f>
        <v>299822.5</v>
      </c>
      <c r="O20" s="22"/>
      <c r="P20" s="20">
        <f t="shared" si="7"/>
        <v>5996.45</v>
      </c>
      <c r="Q20" s="20">
        <f t="shared" si="8"/>
        <v>53968.05</v>
      </c>
      <c r="R20" s="20">
        <f t="shared" si="9"/>
        <v>59964.5</v>
      </c>
      <c r="S20" s="20">
        <f t="shared" si="10"/>
        <v>29982.25</v>
      </c>
      <c r="T20" s="20">
        <f t="shared" si="11"/>
        <v>29982.25</v>
      </c>
      <c r="U20" s="20">
        <f t="shared" si="12"/>
        <v>119929</v>
      </c>
    </row>
    <row r="21" ht="30.0" customHeight="1">
      <c r="C21" s="10" t="s">
        <v>91</v>
      </c>
      <c r="D21" s="11" t="s">
        <v>19</v>
      </c>
      <c r="E21" s="12" t="s">
        <v>20</v>
      </c>
      <c r="F21" s="13" t="s">
        <v>92</v>
      </c>
      <c r="G21" s="14">
        <v>2.0</v>
      </c>
      <c r="H21" s="14">
        <v>2.0</v>
      </c>
      <c r="I21" s="15" t="s">
        <v>22</v>
      </c>
      <c r="J21" s="16" t="s">
        <v>93</v>
      </c>
      <c r="K21" s="11" t="s">
        <v>24</v>
      </c>
      <c r="L21" s="17" t="s">
        <v>25</v>
      </c>
      <c r="M21" s="18" t="s">
        <v>31</v>
      </c>
      <c r="N21" s="17">
        <v>289000.0</v>
      </c>
      <c r="O21" s="22"/>
      <c r="P21" s="20">
        <f t="shared" si="7"/>
        <v>5780</v>
      </c>
      <c r="Q21" s="20">
        <f t="shared" si="8"/>
        <v>52020</v>
      </c>
      <c r="R21" s="20">
        <f t="shared" si="9"/>
        <v>57800</v>
      </c>
      <c r="S21" s="20">
        <f t="shared" si="10"/>
        <v>28900</v>
      </c>
      <c r="T21" s="20">
        <f t="shared" si="11"/>
        <v>28900</v>
      </c>
      <c r="U21" s="20">
        <f t="shared" si="12"/>
        <v>115600</v>
      </c>
    </row>
    <row r="22" ht="30.0" customHeight="1">
      <c r="C22" s="34" t="s">
        <v>94</v>
      </c>
      <c r="D22" s="24" t="s">
        <v>61</v>
      </c>
      <c r="E22" s="25" t="s">
        <v>20</v>
      </c>
      <c r="F22" s="26" t="s">
        <v>95</v>
      </c>
      <c r="G22" s="27">
        <v>3.0</v>
      </c>
      <c r="H22" s="28">
        <v>2.0</v>
      </c>
      <c r="I22" s="29" t="s">
        <v>34</v>
      </c>
      <c r="J22" s="30" t="s">
        <v>93</v>
      </c>
      <c r="K22" s="24" t="s">
        <v>36</v>
      </c>
      <c r="L22" s="31" t="s">
        <v>37</v>
      </c>
      <c r="M22" s="35" t="s">
        <v>96</v>
      </c>
      <c r="N22" s="31"/>
      <c r="O22" s="22"/>
      <c r="P22" s="33"/>
      <c r="Q22" s="33"/>
      <c r="R22" s="33"/>
      <c r="S22" s="33"/>
      <c r="T22" s="33"/>
      <c r="U22" s="33"/>
    </row>
    <row r="23" ht="30.0" customHeight="1">
      <c r="C23" s="23" t="s">
        <v>97</v>
      </c>
      <c r="D23" s="24" t="s">
        <v>19</v>
      </c>
      <c r="E23" s="25" t="s">
        <v>20</v>
      </c>
      <c r="F23" s="26" t="s">
        <v>98</v>
      </c>
      <c r="G23" s="27">
        <v>3.0</v>
      </c>
      <c r="H23" s="28">
        <v>2.0</v>
      </c>
      <c r="I23" s="29" t="s">
        <v>34</v>
      </c>
      <c r="J23" s="30" t="s">
        <v>47</v>
      </c>
      <c r="K23" s="24" t="s">
        <v>36</v>
      </c>
      <c r="L23" s="31" t="s">
        <v>37</v>
      </c>
      <c r="M23" s="35" t="s">
        <v>96</v>
      </c>
      <c r="N23" s="31">
        <f>370833+7000+1900</f>
        <v>379733</v>
      </c>
      <c r="O23" s="22"/>
      <c r="P23" s="33">
        <f t="shared" ref="P23:P26" si="14">N23*0.02</f>
        <v>7594.66</v>
      </c>
      <c r="Q23" s="33">
        <f t="shared" ref="Q23:Q26" si="15">N23*0.18</f>
        <v>68351.94</v>
      </c>
      <c r="R23" s="33">
        <f t="shared" ref="R23:R26" si="16">N23*0.2</f>
        <v>75946.6</v>
      </c>
      <c r="S23" s="33">
        <f t="shared" ref="S23:S26" si="17">N23*0.1</f>
        <v>37973.3</v>
      </c>
      <c r="T23" s="33">
        <f t="shared" ref="T23:T26" si="18">N23*0.1</f>
        <v>37973.3</v>
      </c>
      <c r="U23" s="33">
        <f t="shared" ref="U23:U26" si="19">N23*0.4</f>
        <v>151893.2</v>
      </c>
    </row>
    <row r="24" ht="30.0" customHeight="1">
      <c r="C24" s="23" t="s">
        <v>99</v>
      </c>
      <c r="D24" s="24" t="s">
        <v>19</v>
      </c>
      <c r="E24" s="25" t="s">
        <v>20</v>
      </c>
      <c r="F24" s="26" t="s">
        <v>100</v>
      </c>
      <c r="G24" s="27">
        <v>3.0</v>
      </c>
      <c r="H24" s="28">
        <v>2.0</v>
      </c>
      <c r="I24" s="29" t="s">
        <v>34</v>
      </c>
      <c r="J24" s="30" t="s">
        <v>101</v>
      </c>
      <c r="K24" s="24" t="s">
        <v>36</v>
      </c>
      <c r="L24" s="31" t="s">
        <v>37</v>
      </c>
      <c r="M24" s="32" t="s">
        <v>31</v>
      </c>
      <c r="N24" s="31">
        <f>369000</f>
        <v>369000</v>
      </c>
      <c r="O24" s="22"/>
      <c r="P24" s="33">
        <f t="shared" si="14"/>
        <v>7380</v>
      </c>
      <c r="Q24" s="33">
        <f t="shared" si="15"/>
        <v>66420</v>
      </c>
      <c r="R24" s="33">
        <f t="shared" si="16"/>
        <v>73800</v>
      </c>
      <c r="S24" s="33">
        <f t="shared" si="17"/>
        <v>36900</v>
      </c>
      <c r="T24" s="33">
        <f t="shared" si="18"/>
        <v>36900</v>
      </c>
      <c r="U24" s="33">
        <f t="shared" si="19"/>
        <v>147600</v>
      </c>
    </row>
    <row r="25" ht="30.0" customHeight="1">
      <c r="C25" s="10" t="s">
        <v>102</v>
      </c>
      <c r="D25" s="11" t="s">
        <v>19</v>
      </c>
      <c r="E25" s="12" t="s">
        <v>20</v>
      </c>
      <c r="F25" s="13" t="s">
        <v>103</v>
      </c>
      <c r="G25" s="14">
        <v>2.0</v>
      </c>
      <c r="H25" s="14">
        <v>2.0</v>
      </c>
      <c r="I25" s="15" t="s">
        <v>22</v>
      </c>
      <c r="J25" s="16" t="s">
        <v>71</v>
      </c>
      <c r="K25" s="11" t="s">
        <v>24</v>
      </c>
      <c r="L25" s="17" t="s">
        <v>25</v>
      </c>
      <c r="M25" s="18" t="s">
        <v>31</v>
      </c>
      <c r="N25" s="17">
        <v>292290.0</v>
      </c>
      <c r="O25" s="22"/>
      <c r="P25" s="20">
        <f t="shared" si="14"/>
        <v>5845.8</v>
      </c>
      <c r="Q25" s="20">
        <f t="shared" si="15"/>
        <v>52612.2</v>
      </c>
      <c r="R25" s="20">
        <f t="shared" si="16"/>
        <v>58458</v>
      </c>
      <c r="S25" s="20">
        <f t="shared" si="17"/>
        <v>29229</v>
      </c>
      <c r="T25" s="20">
        <f t="shared" si="18"/>
        <v>29229</v>
      </c>
      <c r="U25" s="20">
        <f t="shared" si="19"/>
        <v>116916</v>
      </c>
    </row>
    <row r="26" ht="30.0" customHeight="1">
      <c r="C26" s="10" t="s">
        <v>104</v>
      </c>
      <c r="D26" s="11" t="s">
        <v>19</v>
      </c>
      <c r="E26" s="12" t="s">
        <v>20</v>
      </c>
      <c r="F26" s="13" t="s">
        <v>105</v>
      </c>
      <c r="G26" s="14">
        <v>2.0</v>
      </c>
      <c r="H26" s="14">
        <v>2.0</v>
      </c>
      <c r="I26" s="15" t="s">
        <v>22</v>
      </c>
      <c r="J26" s="16" t="s">
        <v>106</v>
      </c>
      <c r="K26" s="11" t="s">
        <v>24</v>
      </c>
      <c r="L26" s="17" t="s">
        <v>25</v>
      </c>
      <c r="M26" s="18" t="s">
        <v>64</v>
      </c>
      <c r="N26" s="17">
        <f>293280+6000</f>
        <v>299280</v>
      </c>
      <c r="O26" s="22"/>
      <c r="P26" s="20">
        <f t="shared" si="14"/>
        <v>5985.6</v>
      </c>
      <c r="Q26" s="20">
        <f t="shared" si="15"/>
        <v>53870.4</v>
      </c>
      <c r="R26" s="20">
        <f t="shared" si="16"/>
        <v>59856</v>
      </c>
      <c r="S26" s="20">
        <f t="shared" si="17"/>
        <v>29928</v>
      </c>
      <c r="T26" s="20">
        <f t="shared" si="18"/>
        <v>29928</v>
      </c>
      <c r="U26" s="20">
        <f t="shared" si="19"/>
        <v>119712</v>
      </c>
    </row>
    <row r="27">
      <c r="C27" s="36" t="s">
        <v>107</v>
      </c>
      <c r="D27" s="11" t="s">
        <v>61</v>
      </c>
      <c r="E27" s="12" t="s">
        <v>20</v>
      </c>
      <c r="F27" s="13" t="s">
        <v>108</v>
      </c>
      <c r="G27" s="14">
        <v>2.0</v>
      </c>
      <c r="H27" s="14">
        <v>2.0</v>
      </c>
      <c r="I27" s="15" t="s">
        <v>22</v>
      </c>
      <c r="J27" s="16" t="s">
        <v>109</v>
      </c>
      <c r="K27" s="11" t="s">
        <v>24</v>
      </c>
      <c r="L27" s="17" t="s">
        <v>25</v>
      </c>
      <c r="M27" s="18" t="s">
        <v>68</v>
      </c>
      <c r="N27" s="17"/>
      <c r="O27" s="22"/>
      <c r="P27" s="20"/>
      <c r="Q27" s="20"/>
      <c r="R27" s="20"/>
      <c r="S27" s="20"/>
      <c r="T27" s="20"/>
      <c r="U27" s="20"/>
    </row>
    <row r="28" ht="30.0" customHeight="1">
      <c r="C28" s="23" t="s">
        <v>110</v>
      </c>
      <c r="D28" s="24" t="s">
        <v>19</v>
      </c>
      <c r="E28" s="25" t="s">
        <v>20</v>
      </c>
      <c r="F28" s="26" t="s">
        <v>111</v>
      </c>
      <c r="G28" s="27">
        <v>3.0</v>
      </c>
      <c r="H28" s="28">
        <v>2.0</v>
      </c>
      <c r="I28" s="29" t="s">
        <v>34</v>
      </c>
      <c r="J28" s="30" t="s">
        <v>112</v>
      </c>
      <c r="K28" s="24" t="s">
        <v>36</v>
      </c>
      <c r="L28" s="31" t="s">
        <v>37</v>
      </c>
      <c r="M28" s="32" t="s">
        <v>72</v>
      </c>
      <c r="N28" s="31">
        <f>368400+5000</f>
        <v>373400</v>
      </c>
      <c r="O28" s="22"/>
      <c r="P28" s="33">
        <f t="shared" ref="P28:P37" si="20">N28*0.02</f>
        <v>7468</v>
      </c>
      <c r="Q28" s="33">
        <f t="shared" ref="Q28:Q37" si="21">N28*0.18</f>
        <v>67212</v>
      </c>
      <c r="R28" s="33">
        <f t="shared" ref="R28:R37" si="22">N28*0.2</f>
        <v>74680</v>
      </c>
      <c r="S28" s="33">
        <f t="shared" ref="S28:S37" si="23">N28*0.1</f>
        <v>37340</v>
      </c>
      <c r="T28" s="33">
        <f t="shared" ref="T28:T37" si="24">N28*0.1</f>
        <v>37340</v>
      </c>
      <c r="U28" s="33">
        <f t="shared" ref="U28:U37" si="25">N28*0.4</f>
        <v>149360</v>
      </c>
    </row>
    <row r="29" ht="30.0" customHeight="1">
      <c r="C29" s="23" t="s">
        <v>113</v>
      </c>
      <c r="D29" s="24" t="s">
        <v>19</v>
      </c>
      <c r="E29" s="25" t="s">
        <v>20</v>
      </c>
      <c r="F29" s="26" t="s">
        <v>114</v>
      </c>
      <c r="G29" s="27">
        <v>3.0</v>
      </c>
      <c r="H29" s="28">
        <v>2.0</v>
      </c>
      <c r="I29" s="29" t="s">
        <v>34</v>
      </c>
      <c r="J29" s="30" t="s">
        <v>115</v>
      </c>
      <c r="K29" s="24" t="s">
        <v>36</v>
      </c>
      <c r="L29" s="31" t="s">
        <v>37</v>
      </c>
      <c r="M29" s="32" t="s">
        <v>72</v>
      </c>
      <c r="N29" s="31">
        <f>370722+5000</f>
        <v>375722</v>
      </c>
      <c r="O29" s="22"/>
      <c r="P29" s="33">
        <f t="shared" si="20"/>
        <v>7514.44</v>
      </c>
      <c r="Q29" s="33">
        <f t="shared" si="21"/>
        <v>67629.96</v>
      </c>
      <c r="R29" s="33">
        <f t="shared" si="22"/>
        <v>75144.4</v>
      </c>
      <c r="S29" s="33">
        <f t="shared" si="23"/>
        <v>37572.2</v>
      </c>
      <c r="T29" s="33">
        <f t="shared" si="24"/>
        <v>37572.2</v>
      </c>
      <c r="U29" s="33">
        <f t="shared" si="25"/>
        <v>150288.8</v>
      </c>
    </row>
    <row r="30" ht="30.0" customHeight="1">
      <c r="C30" s="23" t="s">
        <v>116</v>
      </c>
      <c r="D30" s="24" t="s">
        <v>19</v>
      </c>
      <c r="E30" s="25" t="s">
        <v>20</v>
      </c>
      <c r="F30" s="26" t="s">
        <v>117</v>
      </c>
      <c r="G30" s="27">
        <v>3.0</v>
      </c>
      <c r="H30" s="28">
        <v>2.0</v>
      </c>
      <c r="I30" s="29" t="s">
        <v>34</v>
      </c>
      <c r="J30" s="30" t="s">
        <v>118</v>
      </c>
      <c r="K30" s="24" t="s">
        <v>36</v>
      </c>
      <c r="L30" s="31" t="s">
        <v>37</v>
      </c>
      <c r="M30" s="32" t="s">
        <v>72</v>
      </c>
      <c r="N30" s="31">
        <f>370953+5000</f>
        <v>375953</v>
      </c>
      <c r="O30" s="22"/>
      <c r="P30" s="33">
        <f t="shared" si="20"/>
        <v>7519.06</v>
      </c>
      <c r="Q30" s="33">
        <f t="shared" si="21"/>
        <v>67671.54</v>
      </c>
      <c r="R30" s="33">
        <f t="shared" si="22"/>
        <v>75190.6</v>
      </c>
      <c r="S30" s="33">
        <f t="shared" si="23"/>
        <v>37595.3</v>
      </c>
      <c r="T30" s="33">
        <f t="shared" si="24"/>
        <v>37595.3</v>
      </c>
      <c r="U30" s="33">
        <f t="shared" si="25"/>
        <v>150381.2</v>
      </c>
    </row>
    <row r="31" ht="30.0" customHeight="1">
      <c r="C31" s="23" t="s">
        <v>119</v>
      </c>
      <c r="D31" s="24" t="s">
        <v>19</v>
      </c>
      <c r="E31" s="25" t="s">
        <v>20</v>
      </c>
      <c r="F31" s="26" t="s">
        <v>120</v>
      </c>
      <c r="G31" s="27">
        <v>3.0</v>
      </c>
      <c r="H31" s="28">
        <v>2.0</v>
      </c>
      <c r="I31" s="29" t="s">
        <v>34</v>
      </c>
      <c r="J31" s="30" t="s">
        <v>121</v>
      </c>
      <c r="K31" s="24" t="s">
        <v>36</v>
      </c>
      <c r="L31" s="31" t="s">
        <v>37</v>
      </c>
      <c r="M31" s="32" t="s">
        <v>122</v>
      </c>
      <c r="N31" s="31">
        <f>370893+7000</f>
        <v>377893</v>
      </c>
      <c r="O31" s="22"/>
      <c r="P31" s="33">
        <f t="shared" si="20"/>
        <v>7557.86</v>
      </c>
      <c r="Q31" s="33">
        <f t="shared" si="21"/>
        <v>68020.74</v>
      </c>
      <c r="R31" s="33">
        <f t="shared" si="22"/>
        <v>75578.6</v>
      </c>
      <c r="S31" s="33">
        <f t="shared" si="23"/>
        <v>37789.3</v>
      </c>
      <c r="T31" s="33">
        <f t="shared" si="24"/>
        <v>37789.3</v>
      </c>
      <c r="U31" s="33">
        <f t="shared" si="25"/>
        <v>151157.2</v>
      </c>
    </row>
    <row r="32" ht="30.0" customHeight="1">
      <c r="C32" s="23" t="s">
        <v>123</v>
      </c>
      <c r="D32" s="24" t="s">
        <v>19</v>
      </c>
      <c r="E32" s="25" t="s">
        <v>20</v>
      </c>
      <c r="F32" s="26" t="s">
        <v>124</v>
      </c>
      <c r="G32" s="27">
        <v>3.0</v>
      </c>
      <c r="H32" s="28">
        <v>2.0</v>
      </c>
      <c r="I32" s="29" t="s">
        <v>34</v>
      </c>
      <c r="J32" s="30" t="s">
        <v>47</v>
      </c>
      <c r="K32" s="24" t="s">
        <v>36</v>
      </c>
      <c r="L32" s="31" t="s">
        <v>37</v>
      </c>
      <c r="M32" s="32" t="s">
        <v>122</v>
      </c>
      <c r="N32" s="31">
        <f>370833+7000</f>
        <v>377833</v>
      </c>
      <c r="O32" s="22"/>
      <c r="P32" s="33">
        <f t="shared" si="20"/>
        <v>7556.66</v>
      </c>
      <c r="Q32" s="33">
        <f t="shared" si="21"/>
        <v>68009.94</v>
      </c>
      <c r="R32" s="33">
        <f t="shared" si="22"/>
        <v>75566.6</v>
      </c>
      <c r="S32" s="33">
        <f t="shared" si="23"/>
        <v>37783.3</v>
      </c>
      <c r="T32" s="33">
        <f t="shared" si="24"/>
        <v>37783.3</v>
      </c>
      <c r="U32" s="33">
        <f t="shared" si="25"/>
        <v>151133.2</v>
      </c>
    </row>
    <row r="33" ht="30.0" customHeight="1">
      <c r="C33" s="23" t="s">
        <v>125</v>
      </c>
      <c r="D33" s="24" t="s">
        <v>19</v>
      </c>
      <c r="E33" s="25" t="s">
        <v>20</v>
      </c>
      <c r="F33" s="26" t="s">
        <v>126</v>
      </c>
      <c r="G33" s="27">
        <v>3.0</v>
      </c>
      <c r="H33" s="28">
        <v>2.0</v>
      </c>
      <c r="I33" s="29" t="s">
        <v>34</v>
      </c>
      <c r="J33" s="30" t="s">
        <v>127</v>
      </c>
      <c r="K33" s="24" t="s">
        <v>36</v>
      </c>
      <c r="L33" s="31" t="s">
        <v>37</v>
      </c>
      <c r="M33" s="32" t="s">
        <v>122</v>
      </c>
      <c r="N33" s="31">
        <f>370770+7000</f>
        <v>377770</v>
      </c>
      <c r="O33" s="22"/>
      <c r="P33" s="33">
        <f t="shared" si="20"/>
        <v>7555.4</v>
      </c>
      <c r="Q33" s="33">
        <f t="shared" si="21"/>
        <v>67998.6</v>
      </c>
      <c r="R33" s="33">
        <f t="shared" si="22"/>
        <v>75554</v>
      </c>
      <c r="S33" s="33">
        <f t="shared" si="23"/>
        <v>37777</v>
      </c>
      <c r="T33" s="33">
        <f t="shared" si="24"/>
        <v>37777</v>
      </c>
      <c r="U33" s="33">
        <f t="shared" si="25"/>
        <v>151108</v>
      </c>
    </row>
    <row r="34" ht="30.0" customHeight="1">
      <c r="C34" s="23" t="s">
        <v>128</v>
      </c>
      <c r="D34" s="24" t="s">
        <v>19</v>
      </c>
      <c r="E34" s="25" t="s">
        <v>20</v>
      </c>
      <c r="F34" s="26" t="s">
        <v>129</v>
      </c>
      <c r="G34" s="27">
        <v>3.0</v>
      </c>
      <c r="H34" s="28">
        <v>2.0</v>
      </c>
      <c r="I34" s="29" t="s">
        <v>34</v>
      </c>
      <c r="J34" s="30" t="s">
        <v>130</v>
      </c>
      <c r="K34" s="24" t="s">
        <v>36</v>
      </c>
      <c r="L34" s="31" t="s">
        <v>37</v>
      </c>
      <c r="M34" s="32" t="s">
        <v>122</v>
      </c>
      <c r="N34" s="31">
        <f>370752+7000</f>
        <v>377752</v>
      </c>
      <c r="O34" s="22"/>
      <c r="P34" s="33">
        <f t="shared" si="20"/>
        <v>7555.04</v>
      </c>
      <c r="Q34" s="33">
        <f t="shared" si="21"/>
        <v>67995.36</v>
      </c>
      <c r="R34" s="33">
        <f t="shared" si="22"/>
        <v>75550.4</v>
      </c>
      <c r="S34" s="33">
        <f t="shared" si="23"/>
        <v>37775.2</v>
      </c>
      <c r="T34" s="33">
        <f t="shared" si="24"/>
        <v>37775.2</v>
      </c>
      <c r="U34" s="33">
        <f t="shared" si="25"/>
        <v>151100.8</v>
      </c>
    </row>
    <row r="35" ht="30.0" customHeight="1">
      <c r="C35" s="23" t="s">
        <v>131</v>
      </c>
      <c r="D35" s="24" t="s">
        <v>19</v>
      </c>
      <c r="E35" s="25" t="s">
        <v>20</v>
      </c>
      <c r="F35" s="26" t="s">
        <v>132</v>
      </c>
      <c r="G35" s="27">
        <v>3.0</v>
      </c>
      <c r="H35" s="28">
        <v>2.0</v>
      </c>
      <c r="I35" s="29" t="s">
        <v>34</v>
      </c>
      <c r="J35" s="30" t="s">
        <v>133</v>
      </c>
      <c r="K35" s="24" t="s">
        <v>36</v>
      </c>
      <c r="L35" s="31" t="s">
        <v>37</v>
      </c>
      <c r="M35" s="32" t="s">
        <v>72</v>
      </c>
      <c r="N35" s="31">
        <f>370842+5000</f>
        <v>375842</v>
      </c>
      <c r="O35" s="22"/>
      <c r="P35" s="33">
        <f t="shared" si="20"/>
        <v>7516.84</v>
      </c>
      <c r="Q35" s="33">
        <f t="shared" si="21"/>
        <v>67651.56</v>
      </c>
      <c r="R35" s="33">
        <f t="shared" si="22"/>
        <v>75168.4</v>
      </c>
      <c r="S35" s="33">
        <f t="shared" si="23"/>
        <v>37584.2</v>
      </c>
      <c r="T35" s="33">
        <f t="shared" si="24"/>
        <v>37584.2</v>
      </c>
      <c r="U35" s="33">
        <f t="shared" si="25"/>
        <v>150336.8</v>
      </c>
    </row>
    <row r="36" ht="30.0" customHeight="1">
      <c r="C36" s="23" t="s">
        <v>134</v>
      </c>
      <c r="D36" s="24" t="s">
        <v>19</v>
      </c>
      <c r="E36" s="25" t="s">
        <v>20</v>
      </c>
      <c r="F36" s="26" t="s">
        <v>135</v>
      </c>
      <c r="G36" s="27">
        <v>3.0</v>
      </c>
      <c r="H36" s="28">
        <v>2.0</v>
      </c>
      <c r="I36" s="29" t="s">
        <v>34</v>
      </c>
      <c r="J36" s="30" t="s">
        <v>136</v>
      </c>
      <c r="K36" s="24" t="s">
        <v>36</v>
      </c>
      <c r="L36" s="31" t="s">
        <v>37</v>
      </c>
      <c r="M36" s="32" t="s">
        <v>72</v>
      </c>
      <c r="N36" s="31">
        <f>371022+5000</f>
        <v>376022</v>
      </c>
      <c r="O36" s="22"/>
      <c r="P36" s="33">
        <f t="shared" si="20"/>
        <v>7520.44</v>
      </c>
      <c r="Q36" s="33">
        <f t="shared" si="21"/>
        <v>67683.96</v>
      </c>
      <c r="R36" s="33">
        <f t="shared" si="22"/>
        <v>75204.4</v>
      </c>
      <c r="S36" s="33">
        <f t="shared" si="23"/>
        <v>37602.2</v>
      </c>
      <c r="T36" s="33">
        <f t="shared" si="24"/>
        <v>37602.2</v>
      </c>
      <c r="U36" s="33">
        <f t="shared" si="25"/>
        <v>150408.8</v>
      </c>
    </row>
    <row r="37" ht="30.0" customHeight="1">
      <c r="C37" s="37" t="s">
        <v>137</v>
      </c>
      <c r="D37" s="38" t="s">
        <v>19</v>
      </c>
      <c r="E37" s="39" t="s">
        <v>20</v>
      </c>
      <c r="F37" s="40" t="s">
        <v>138</v>
      </c>
      <c r="G37" s="41">
        <v>2.0</v>
      </c>
      <c r="H37" s="41">
        <v>2.0</v>
      </c>
      <c r="I37" s="42" t="s">
        <v>22</v>
      </c>
      <c r="J37" s="43" t="s">
        <v>139</v>
      </c>
      <c r="K37" s="38" t="s">
        <v>24</v>
      </c>
      <c r="L37" s="44" t="s">
        <v>25</v>
      </c>
      <c r="M37" s="45" t="s">
        <v>140</v>
      </c>
      <c r="N37" s="44">
        <f>289965+8000</f>
        <v>297965</v>
      </c>
      <c r="O37" s="46"/>
      <c r="P37" s="47">
        <f t="shared" si="20"/>
        <v>5959.3</v>
      </c>
      <c r="Q37" s="47">
        <f t="shared" si="21"/>
        <v>53633.7</v>
      </c>
      <c r="R37" s="47">
        <f t="shared" si="22"/>
        <v>59593</v>
      </c>
      <c r="S37" s="47">
        <f t="shared" si="23"/>
        <v>29796.5</v>
      </c>
      <c r="T37" s="47">
        <f t="shared" si="24"/>
        <v>29796.5</v>
      </c>
      <c r="U37" s="47">
        <f t="shared" si="25"/>
        <v>119186</v>
      </c>
    </row>
    <row r="38" ht="15.75" customHeight="1">
      <c r="C38" s="48"/>
      <c r="D38" s="49"/>
      <c r="E38" s="50"/>
      <c r="F38" s="50"/>
      <c r="G38" s="49" t="s">
        <v>141</v>
      </c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1"/>
    </row>
  </sheetData>
  <autoFilter ref="$D$1:$F$38"/>
  <mergeCells count="4">
    <mergeCell ref="A2:B38"/>
    <mergeCell ref="O2:O37"/>
    <mergeCell ref="D38:F38"/>
    <mergeCell ref="G38:U38"/>
  </mergeCells>
  <conditionalFormatting sqref="O1:O37">
    <cfRule type="notContainsBlanks" dxfId="0" priority="1">
      <formula>LEN(TRIM(O1))&gt;0</formula>
    </cfRule>
  </conditionalFormatting>
  <conditionalFormatting sqref="A2:U37">
    <cfRule type="expression" dxfId="1" priority="2">
      <formula>$D2="SOLD"</formula>
    </cfRule>
  </conditionalFormatting>
  <dataValidations>
    <dataValidation type="list" allowBlank="1" showErrorMessage="1" sqref="D2:D37">
      <formula1>"SOLD,AVAILABLE"</formula1>
    </dataValidation>
  </dataValidation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</hyperlinks>
  <printOptions verticalCentered="1"/>
  <pageMargins bottom="0.13999896297064468" footer="0.0" header="0.0" left="0.6377730535329369" right="0.0" top="0.1555544033007163"/>
  <pageSetup fitToWidth="0" paperSize="8" orientation="landscape"/>
  <drawing r:id="rId37"/>
</worksheet>
</file>